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SUS\Desktop\PUPUTT\"/>
    </mc:Choice>
  </mc:AlternateContent>
  <xr:revisionPtr revIDLastSave="0" documentId="13_ncr:1_{FCE222C8-67FC-4804-A94A-B3068BC6CDDB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tinggi tanaman" sheetId="1" r:id="rId1"/>
    <sheet name="jumlah daun" sheetId="2" r:id="rId2"/>
    <sheet name="diameter batang 35 hst" sheetId="3" r:id="rId3"/>
    <sheet name="klorofil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6" i="4" l="1"/>
  <c r="S21" i="4"/>
  <c r="C21" i="4"/>
  <c r="D17" i="4"/>
  <c r="C17" i="4"/>
  <c r="B17" i="4"/>
  <c r="F16" i="4"/>
  <c r="F27" i="4" s="1"/>
  <c r="E16" i="4"/>
  <c r="V12" i="4" s="1"/>
  <c r="F15" i="4"/>
  <c r="AA11" i="4" s="1"/>
  <c r="E15" i="4"/>
  <c r="V11" i="4" s="1"/>
  <c r="L14" i="4"/>
  <c r="F14" i="4"/>
  <c r="F25" i="4" s="1"/>
  <c r="E14" i="4"/>
  <c r="V10" i="4" s="1"/>
  <c r="F13" i="4"/>
  <c r="F24" i="4" s="1"/>
  <c r="E13" i="4"/>
  <c r="V9" i="4" s="1"/>
  <c r="F12" i="4"/>
  <c r="E12" i="4"/>
  <c r="U12" i="4" s="1"/>
  <c r="L11" i="4"/>
  <c r="F11" i="4"/>
  <c r="F22" i="4" s="1"/>
  <c r="E11" i="4"/>
  <c r="U11" i="4" s="1"/>
  <c r="L10" i="4"/>
  <c r="F10" i="4"/>
  <c r="Z10" i="4" s="1"/>
  <c r="E10" i="4"/>
  <c r="U10" i="4" s="1"/>
  <c r="F9" i="4"/>
  <c r="F20" i="4" s="1"/>
  <c r="E9" i="4"/>
  <c r="L8" i="4"/>
  <c r="L2" i="4"/>
  <c r="L9" i="4" s="1"/>
  <c r="S26" i="3"/>
  <c r="S21" i="3"/>
  <c r="C21" i="3"/>
  <c r="D17" i="3"/>
  <c r="C17" i="3"/>
  <c r="B17" i="3"/>
  <c r="F16" i="3"/>
  <c r="F27" i="3" s="1"/>
  <c r="E16" i="3"/>
  <c r="V12" i="3" s="1"/>
  <c r="F15" i="3"/>
  <c r="F26" i="3" s="1"/>
  <c r="E15" i="3"/>
  <c r="V11" i="3" s="1"/>
  <c r="L14" i="3"/>
  <c r="F14" i="3"/>
  <c r="F25" i="3" s="1"/>
  <c r="E14" i="3"/>
  <c r="V10" i="3" s="1"/>
  <c r="F13" i="3"/>
  <c r="F24" i="3" s="1"/>
  <c r="E13" i="3"/>
  <c r="V9" i="3" s="1"/>
  <c r="F12" i="3"/>
  <c r="F23" i="3" s="1"/>
  <c r="E12" i="3"/>
  <c r="U12" i="3" s="1"/>
  <c r="L11" i="3"/>
  <c r="F11" i="3"/>
  <c r="E11" i="3"/>
  <c r="U11" i="3" s="1"/>
  <c r="L10" i="3"/>
  <c r="L12" i="3" s="1"/>
  <c r="F10" i="3"/>
  <c r="F21" i="3" s="1"/>
  <c r="E10" i="3"/>
  <c r="U10" i="3" s="1"/>
  <c r="AA9" i="3"/>
  <c r="F9" i="3"/>
  <c r="F20" i="3" s="1"/>
  <c r="E9" i="3"/>
  <c r="U9" i="3" s="1"/>
  <c r="L8" i="3"/>
  <c r="L2" i="3"/>
  <c r="L9" i="3" s="1"/>
  <c r="S146" i="2"/>
  <c r="S141" i="2"/>
  <c r="C141" i="2"/>
  <c r="D137" i="2"/>
  <c r="C137" i="2"/>
  <c r="B137" i="2"/>
  <c r="F136" i="2"/>
  <c r="F147" i="2" s="1"/>
  <c r="E136" i="2"/>
  <c r="F135" i="2"/>
  <c r="F146" i="2" s="1"/>
  <c r="E135" i="2"/>
  <c r="L134" i="2"/>
  <c r="F134" i="2"/>
  <c r="F145" i="2" s="1"/>
  <c r="E134" i="2"/>
  <c r="V130" i="2" s="1"/>
  <c r="F133" i="2"/>
  <c r="F144" i="2" s="1"/>
  <c r="E133" i="2"/>
  <c r="V129" i="2" s="1"/>
  <c r="V132" i="2"/>
  <c r="F132" i="2"/>
  <c r="Z132" i="2" s="1"/>
  <c r="E132" i="2"/>
  <c r="U132" i="2" s="1"/>
  <c r="V131" i="2"/>
  <c r="L131" i="2"/>
  <c r="F131" i="2"/>
  <c r="F142" i="2" s="1"/>
  <c r="E131" i="2"/>
  <c r="U131" i="2" s="1"/>
  <c r="AA130" i="2"/>
  <c r="L130" i="2"/>
  <c r="L132" i="2" s="1"/>
  <c r="F130" i="2"/>
  <c r="F141" i="2" s="1"/>
  <c r="E130" i="2"/>
  <c r="U130" i="2" s="1"/>
  <c r="F129" i="2"/>
  <c r="F140" i="2" s="1"/>
  <c r="E129" i="2"/>
  <c r="L128" i="2"/>
  <c r="L122" i="2"/>
  <c r="L129" i="2" s="1"/>
  <c r="S116" i="2"/>
  <c r="S111" i="2"/>
  <c r="C111" i="2"/>
  <c r="D107" i="2"/>
  <c r="C107" i="2"/>
  <c r="B107" i="2"/>
  <c r="F106" i="2"/>
  <c r="F117" i="2" s="1"/>
  <c r="E106" i="2"/>
  <c r="V102" i="2" s="1"/>
  <c r="F105" i="2"/>
  <c r="F116" i="2" s="1"/>
  <c r="E105" i="2"/>
  <c r="V101" i="2" s="1"/>
  <c r="L104" i="2"/>
  <c r="F104" i="2"/>
  <c r="F115" i="2" s="1"/>
  <c r="E104" i="2"/>
  <c r="V100" i="2" s="1"/>
  <c r="F103" i="2"/>
  <c r="F114" i="2" s="1"/>
  <c r="E103" i="2"/>
  <c r="F102" i="2"/>
  <c r="F113" i="2" s="1"/>
  <c r="E102" i="2"/>
  <c r="U102" i="2" s="1"/>
  <c r="L101" i="2"/>
  <c r="F101" i="2"/>
  <c r="F112" i="2" s="1"/>
  <c r="E101" i="2"/>
  <c r="U101" i="2" s="1"/>
  <c r="L100" i="2"/>
  <c r="F100" i="2"/>
  <c r="Z100" i="2" s="1"/>
  <c r="E100" i="2"/>
  <c r="U100" i="2" s="1"/>
  <c r="V99" i="2"/>
  <c r="F99" i="2"/>
  <c r="E99" i="2"/>
  <c r="L98" i="2"/>
  <c r="L92" i="2"/>
  <c r="L99" i="2" s="1"/>
  <c r="S86" i="2"/>
  <c r="S81" i="2"/>
  <c r="C81" i="2"/>
  <c r="D77" i="2"/>
  <c r="C77" i="2"/>
  <c r="B77" i="2"/>
  <c r="F76" i="2"/>
  <c r="F87" i="2" s="1"/>
  <c r="E76" i="2"/>
  <c r="V72" i="2" s="1"/>
  <c r="F75" i="2"/>
  <c r="F86" i="2" s="1"/>
  <c r="E75" i="2"/>
  <c r="V71" i="2" s="1"/>
  <c r="L74" i="2"/>
  <c r="F74" i="2"/>
  <c r="F85" i="2" s="1"/>
  <c r="E74" i="2"/>
  <c r="F73" i="2"/>
  <c r="F84" i="2" s="1"/>
  <c r="E73" i="2"/>
  <c r="AA72" i="2"/>
  <c r="F72" i="2"/>
  <c r="F83" i="2" s="1"/>
  <c r="E72" i="2"/>
  <c r="U72" i="2" s="1"/>
  <c r="AA71" i="2"/>
  <c r="L71" i="2"/>
  <c r="F71" i="2"/>
  <c r="E71" i="2"/>
  <c r="U71" i="2" s="1"/>
  <c r="V70" i="2"/>
  <c r="L70" i="2"/>
  <c r="F70" i="2"/>
  <c r="F81" i="2" s="1"/>
  <c r="E70" i="2"/>
  <c r="U70" i="2" s="1"/>
  <c r="V69" i="2"/>
  <c r="F69" i="2"/>
  <c r="E69" i="2"/>
  <c r="L68" i="2"/>
  <c r="L62" i="2"/>
  <c r="L69" i="2" s="1"/>
  <c r="S56" i="2"/>
  <c r="S51" i="2"/>
  <c r="C51" i="2"/>
  <c r="D47" i="2"/>
  <c r="C47" i="2"/>
  <c r="B47" i="2"/>
  <c r="F46" i="2"/>
  <c r="F57" i="2" s="1"/>
  <c r="E46" i="2"/>
  <c r="F45" i="2"/>
  <c r="F56" i="2" s="1"/>
  <c r="E45" i="2"/>
  <c r="V41" i="2" s="1"/>
  <c r="L44" i="2"/>
  <c r="F44" i="2"/>
  <c r="F55" i="2" s="1"/>
  <c r="E44" i="2"/>
  <c r="V40" i="2" s="1"/>
  <c r="F43" i="2"/>
  <c r="F54" i="2" s="1"/>
  <c r="E43" i="2"/>
  <c r="V39" i="2" s="1"/>
  <c r="V42" i="2"/>
  <c r="F42" i="2"/>
  <c r="E42" i="2"/>
  <c r="U42" i="2" s="1"/>
  <c r="L41" i="2"/>
  <c r="F41" i="2"/>
  <c r="F52" i="2" s="1"/>
  <c r="E41" i="2"/>
  <c r="U41" i="2" s="1"/>
  <c r="L40" i="2"/>
  <c r="F40" i="2"/>
  <c r="F51" i="2" s="1"/>
  <c r="E40" i="2"/>
  <c r="U40" i="2" s="1"/>
  <c r="AA39" i="2"/>
  <c r="F39" i="2"/>
  <c r="E39" i="2"/>
  <c r="L38" i="2"/>
  <c r="L32" i="2"/>
  <c r="L39" i="2" s="1"/>
  <c r="S26" i="2"/>
  <c r="S21" i="2"/>
  <c r="C21" i="2"/>
  <c r="D17" i="2"/>
  <c r="C17" i="2"/>
  <c r="B17" i="2"/>
  <c r="F16" i="2"/>
  <c r="F27" i="2" s="1"/>
  <c r="E16" i="2"/>
  <c r="V12" i="2" s="1"/>
  <c r="F15" i="2"/>
  <c r="F26" i="2" s="1"/>
  <c r="E15" i="2"/>
  <c r="V11" i="2" s="1"/>
  <c r="L14" i="2"/>
  <c r="F14" i="2"/>
  <c r="F25" i="2" s="1"/>
  <c r="E14" i="2"/>
  <c r="V10" i="2" s="1"/>
  <c r="F13" i="2"/>
  <c r="F24" i="2" s="1"/>
  <c r="E13" i="2"/>
  <c r="F12" i="2"/>
  <c r="F23" i="2" s="1"/>
  <c r="E12" i="2"/>
  <c r="U12" i="2" s="1"/>
  <c r="L11" i="2"/>
  <c r="F11" i="2"/>
  <c r="F22" i="2" s="1"/>
  <c r="E11" i="2"/>
  <c r="U11" i="2" s="1"/>
  <c r="L10" i="2"/>
  <c r="L12" i="2" s="1"/>
  <c r="F10" i="2"/>
  <c r="F21" i="2" s="1"/>
  <c r="E10" i="2"/>
  <c r="U10" i="2" s="1"/>
  <c r="V9" i="2"/>
  <c r="F9" i="2"/>
  <c r="F20" i="2" s="1"/>
  <c r="E9" i="2"/>
  <c r="L8" i="2"/>
  <c r="L2" i="2"/>
  <c r="L9" i="2" s="1"/>
  <c r="S146" i="1"/>
  <c r="S141" i="1"/>
  <c r="C141" i="1"/>
  <c r="D137" i="1"/>
  <c r="C137" i="1"/>
  <c r="B137" i="1"/>
  <c r="F136" i="1"/>
  <c r="AA132" i="1" s="1"/>
  <c r="E136" i="1"/>
  <c r="F135" i="1"/>
  <c r="F146" i="1" s="1"/>
  <c r="E135" i="1"/>
  <c r="V131" i="1" s="1"/>
  <c r="L134" i="1"/>
  <c r="F134" i="1"/>
  <c r="F145" i="1" s="1"/>
  <c r="E134" i="1"/>
  <c r="V130" i="1" s="1"/>
  <c r="F133" i="1"/>
  <c r="F144" i="1" s="1"/>
  <c r="E133" i="1"/>
  <c r="V129" i="1" s="1"/>
  <c r="V132" i="1"/>
  <c r="F132" i="1"/>
  <c r="F143" i="1" s="1"/>
  <c r="E132" i="1"/>
  <c r="U132" i="1" s="1"/>
  <c r="L131" i="1"/>
  <c r="F131" i="1"/>
  <c r="F142" i="1" s="1"/>
  <c r="E131" i="1"/>
  <c r="U131" i="1" s="1"/>
  <c r="L130" i="1"/>
  <c r="F130" i="1"/>
  <c r="F141" i="1" s="1"/>
  <c r="E130" i="1"/>
  <c r="U130" i="1" s="1"/>
  <c r="F129" i="1"/>
  <c r="E129" i="1"/>
  <c r="U129" i="1" s="1"/>
  <c r="L128" i="1"/>
  <c r="L122" i="1"/>
  <c r="L129" i="1" s="1"/>
  <c r="S116" i="1"/>
  <c r="S111" i="1"/>
  <c r="C111" i="1"/>
  <c r="D107" i="1"/>
  <c r="C107" i="1"/>
  <c r="B107" i="1"/>
  <c r="F106" i="1"/>
  <c r="F117" i="1" s="1"/>
  <c r="E106" i="1"/>
  <c r="V102" i="1" s="1"/>
  <c r="F105" i="1"/>
  <c r="F116" i="1" s="1"/>
  <c r="E105" i="1"/>
  <c r="V101" i="1" s="1"/>
  <c r="L104" i="1"/>
  <c r="F104" i="1"/>
  <c r="F115" i="1" s="1"/>
  <c r="E104" i="1"/>
  <c r="V100" i="1" s="1"/>
  <c r="F103" i="1"/>
  <c r="F114" i="1" s="1"/>
  <c r="E103" i="1"/>
  <c r="V99" i="1" s="1"/>
  <c r="F102" i="1"/>
  <c r="F113" i="1" s="1"/>
  <c r="E102" i="1"/>
  <c r="U102" i="1" s="1"/>
  <c r="L101" i="1"/>
  <c r="F101" i="1"/>
  <c r="F112" i="1" s="1"/>
  <c r="E101" i="1"/>
  <c r="U101" i="1" s="1"/>
  <c r="L100" i="1"/>
  <c r="F100" i="1"/>
  <c r="F111" i="1" s="1"/>
  <c r="E100" i="1"/>
  <c r="U100" i="1" s="1"/>
  <c r="F99" i="1"/>
  <c r="E99" i="1"/>
  <c r="U99" i="1" s="1"/>
  <c r="L98" i="1"/>
  <c r="L92" i="1"/>
  <c r="L99" i="1" s="1"/>
  <c r="S86" i="1"/>
  <c r="S81" i="1"/>
  <c r="C81" i="1"/>
  <c r="D77" i="1"/>
  <c r="C77" i="1"/>
  <c r="B77" i="1"/>
  <c r="F76" i="1"/>
  <c r="AA72" i="1" s="1"/>
  <c r="E76" i="1"/>
  <c r="F75" i="1"/>
  <c r="F86" i="1" s="1"/>
  <c r="E75" i="1"/>
  <c r="V71" i="1" s="1"/>
  <c r="L74" i="1"/>
  <c r="F74" i="1"/>
  <c r="F85" i="1" s="1"/>
  <c r="E74" i="1"/>
  <c r="V70" i="1" s="1"/>
  <c r="F73" i="1"/>
  <c r="F84" i="1" s="1"/>
  <c r="E73" i="1"/>
  <c r="V69" i="1" s="1"/>
  <c r="V72" i="1"/>
  <c r="F72" i="1"/>
  <c r="F83" i="1" s="1"/>
  <c r="E72" i="1"/>
  <c r="U72" i="1" s="1"/>
  <c r="W72" i="1" s="1"/>
  <c r="L86" i="1" s="1"/>
  <c r="L71" i="1"/>
  <c r="F71" i="1"/>
  <c r="F82" i="1" s="1"/>
  <c r="E71" i="1"/>
  <c r="U71" i="1" s="1"/>
  <c r="L70" i="1"/>
  <c r="F70" i="1"/>
  <c r="F81" i="1" s="1"/>
  <c r="E70" i="1"/>
  <c r="U70" i="1" s="1"/>
  <c r="F69" i="1"/>
  <c r="E69" i="1"/>
  <c r="U69" i="1" s="1"/>
  <c r="L68" i="1"/>
  <c r="L62" i="1"/>
  <c r="L69" i="1" s="1"/>
  <c r="S56" i="1"/>
  <c r="S51" i="1"/>
  <c r="C51" i="1"/>
  <c r="D47" i="1"/>
  <c r="C47" i="1"/>
  <c r="B47" i="1"/>
  <c r="F46" i="1"/>
  <c r="F57" i="1" s="1"/>
  <c r="E46" i="1"/>
  <c r="V42" i="1" s="1"/>
  <c r="F45" i="1"/>
  <c r="F56" i="1" s="1"/>
  <c r="E45" i="1"/>
  <c r="V41" i="1" s="1"/>
  <c r="L44" i="1"/>
  <c r="F44" i="1"/>
  <c r="F55" i="1" s="1"/>
  <c r="E44" i="1"/>
  <c r="V40" i="1" s="1"/>
  <c r="F43" i="1"/>
  <c r="F54" i="1" s="1"/>
  <c r="E43" i="1"/>
  <c r="V39" i="1" s="1"/>
  <c r="F42" i="1"/>
  <c r="F53" i="1" s="1"/>
  <c r="E42" i="1"/>
  <c r="U42" i="1" s="1"/>
  <c r="L41" i="1"/>
  <c r="F41" i="1"/>
  <c r="F52" i="1" s="1"/>
  <c r="E41" i="1"/>
  <c r="U41" i="1" s="1"/>
  <c r="L40" i="1"/>
  <c r="F40" i="1"/>
  <c r="Z40" i="1" s="1"/>
  <c r="E40" i="1"/>
  <c r="U40" i="1" s="1"/>
  <c r="F39" i="1"/>
  <c r="F50" i="1" s="1"/>
  <c r="E39" i="1"/>
  <c r="L38" i="1"/>
  <c r="L32" i="1"/>
  <c r="L39" i="1" s="1"/>
  <c r="W131" i="1" l="1"/>
  <c r="L145" i="1" s="1"/>
  <c r="W132" i="1"/>
  <c r="L146" i="1" s="1"/>
  <c r="AA11" i="2"/>
  <c r="W42" i="2"/>
  <c r="L56" i="2" s="1"/>
  <c r="W101" i="1"/>
  <c r="L115" i="1" s="1"/>
  <c r="AA39" i="1"/>
  <c r="F82" i="2"/>
  <c r="Z71" i="2"/>
  <c r="AA11" i="3"/>
  <c r="W11" i="3"/>
  <c r="L25" i="3" s="1"/>
  <c r="V13" i="3"/>
  <c r="L21" i="3" s="1"/>
  <c r="W102" i="2"/>
  <c r="L116" i="2" s="1"/>
  <c r="W132" i="2"/>
  <c r="L146" i="2" s="1"/>
  <c r="W10" i="3"/>
  <c r="L24" i="3" s="1"/>
  <c r="AA10" i="4"/>
  <c r="AA9" i="4"/>
  <c r="U13" i="3"/>
  <c r="L20" i="3" s="1"/>
  <c r="Z10" i="3"/>
  <c r="AA129" i="2"/>
  <c r="L102" i="2"/>
  <c r="AA10" i="2"/>
  <c r="AA10" i="3"/>
  <c r="Z12" i="3"/>
  <c r="AB10" i="4"/>
  <c r="W12" i="4"/>
  <c r="L26" i="4" s="1"/>
  <c r="L72" i="2"/>
  <c r="W12" i="3"/>
  <c r="L26" i="3" s="1"/>
  <c r="L42" i="2"/>
  <c r="AA40" i="2"/>
  <c r="AA70" i="2"/>
  <c r="E17" i="2"/>
  <c r="M16" i="2" s="1"/>
  <c r="M9" i="2" s="1"/>
  <c r="AA12" i="3"/>
  <c r="L12" i="4"/>
  <c r="L42" i="1"/>
  <c r="W71" i="1"/>
  <c r="L85" i="1" s="1"/>
  <c r="V133" i="2"/>
  <c r="L141" i="2" s="1"/>
  <c r="W130" i="2"/>
  <c r="L144" i="2" s="1"/>
  <c r="W131" i="2"/>
  <c r="L145" i="2" s="1"/>
  <c r="AA131" i="2"/>
  <c r="AA132" i="2"/>
  <c r="AB132" i="2" s="1"/>
  <c r="E137" i="2"/>
  <c r="M136" i="2" s="1"/>
  <c r="M129" i="2" s="1"/>
  <c r="AA99" i="2"/>
  <c r="AA100" i="2"/>
  <c r="AB100" i="2" s="1"/>
  <c r="V103" i="2"/>
  <c r="L111" i="2" s="1"/>
  <c r="W100" i="2"/>
  <c r="L114" i="2" s="1"/>
  <c r="W101" i="2"/>
  <c r="L115" i="2" s="1"/>
  <c r="AA101" i="2"/>
  <c r="AA102" i="2"/>
  <c r="E107" i="2"/>
  <c r="M106" i="2" s="1"/>
  <c r="F77" i="2"/>
  <c r="AA69" i="2"/>
  <c r="AA73" i="2" s="1"/>
  <c r="W71" i="2"/>
  <c r="L85" i="2" s="1"/>
  <c r="AB71" i="2"/>
  <c r="W72" i="2"/>
  <c r="L86" i="2" s="1"/>
  <c r="V73" i="2"/>
  <c r="L81" i="2" s="1"/>
  <c r="W70" i="2"/>
  <c r="L84" i="2" s="1"/>
  <c r="Z69" i="2"/>
  <c r="AB69" i="2" s="1"/>
  <c r="E77" i="2"/>
  <c r="M76" i="2" s="1"/>
  <c r="M68" i="2" s="1"/>
  <c r="N68" i="2" s="1"/>
  <c r="V43" i="2"/>
  <c r="L51" i="2" s="1"/>
  <c r="W40" i="2"/>
  <c r="L54" i="2" s="1"/>
  <c r="AA41" i="2"/>
  <c r="AA42" i="2"/>
  <c r="W41" i="2"/>
  <c r="L55" i="2" s="1"/>
  <c r="E47" i="2"/>
  <c r="M46" i="2" s="1"/>
  <c r="M44" i="2" s="1"/>
  <c r="W10" i="2"/>
  <c r="L24" i="2" s="1"/>
  <c r="AA12" i="2"/>
  <c r="V13" i="2"/>
  <c r="L21" i="2" s="1"/>
  <c r="W11" i="2"/>
  <c r="L25" i="2" s="1"/>
  <c r="AA9" i="2"/>
  <c r="W12" i="2"/>
  <c r="L26" i="2" s="1"/>
  <c r="U9" i="2"/>
  <c r="W9" i="2" s="1"/>
  <c r="L23" i="2" s="1"/>
  <c r="Z12" i="2"/>
  <c r="Z10" i="2"/>
  <c r="V13" i="4"/>
  <c r="L21" i="4" s="1"/>
  <c r="W10" i="4"/>
  <c r="L24" i="4" s="1"/>
  <c r="Z9" i="4"/>
  <c r="W11" i="4"/>
  <c r="L25" i="4" s="1"/>
  <c r="Z11" i="4"/>
  <c r="AB11" i="4" s="1"/>
  <c r="AA12" i="4"/>
  <c r="AA13" i="4" s="1"/>
  <c r="F21" i="4"/>
  <c r="E17" i="4"/>
  <c r="M16" i="4" s="1"/>
  <c r="U9" i="4"/>
  <c r="F23" i="4"/>
  <c r="Z12" i="4"/>
  <c r="L13" i="4"/>
  <c r="Q9" i="4" s="1"/>
  <c r="R9" i="4"/>
  <c r="R11" i="4"/>
  <c r="Q12" i="4"/>
  <c r="F17" i="4"/>
  <c r="F26" i="4"/>
  <c r="F22" i="3"/>
  <c r="Z11" i="3"/>
  <c r="E17" i="3"/>
  <c r="M16" i="3" s="1"/>
  <c r="F17" i="3"/>
  <c r="Z9" i="3"/>
  <c r="W9" i="3"/>
  <c r="L23" i="3" s="1"/>
  <c r="L13" i="3"/>
  <c r="R12" i="3" s="1"/>
  <c r="M8" i="2"/>
  <c r="N8" i="2" s="1"/>
  <c r="U13" i="2"/>
  <c r="L20" i="2" s="1"/>
  <c r="L13" i="2"/>
  <c r="R9" i="2" s="1"/>
  <c r="L43" i="2"/>
  <c r="Z9" i="2"/>
  <c r="Z11" i="2"/>
  <c r="AB11" i="2" s="1"/>
  <c r="F17" i="2"/>
  <c r="R38" i="2"/>
  <c r="F47" i="2"/>
  <c r="F50" i="2"/>
  <c r="U39" i="2"/>
  <c r="Z40" i="2"/>
  <c r="AB40" i="2" s="1"/>
  <c r="Q41" i="2"/>
  <c r="Q42" i="2"/>
  <c r="M74" i="2"/>
  <c r="Z39" i="2"/>
  <c r="Z41" i="2"/>
  <c r="AB41" i="2" s="1"/>
  <c r="F53" i="2"/>
  <c r="Z42" i="2"/>
  <c r="L73" i="2"/>
  <c r="Q99" i="2"/>
  <c r="R68" i="2"/>
  <c r="U69" i="2"/>
  <c r="Z70" i="2"/>
  <c r="AB70" i="2" s="1"/>
  <c r="Z72" i="2"/>
  <c r="AB72" i="2" s="1"/>
  <c r="F80" i="2"/>
  <c r="L103" i="2"/>
  <c r="R98" i="2"/>
  <c r="F110" i="2"/>
  <c r="F107" i="2"/>
  <c r="Z99" i="2"/>
  <c r="Q131" i="2"/>
  <c r="U99" i="2"/>
  <c r="R101" i="2"/>
  <c r="Z101" i="2"/>
  <c r="F111" i="2"/>
  <c r="Z129" i="2"/>
  <c r="Z131" i="2"/>
  <c r="AB131" i="2" s="1"/>
  <c r="L133" i="2"/>
  <c r="F137" i="2"/>
  <c r="F143" i="2"/>
  <c r="Z102" i="2"/>
  <c r="AB102" i="2" s="1"/>
  <c r="U129" i="2"/>
  <c r="Z130" i="2"/>
  <c r="AB130" i="2" s="1"/>
  <c r="AA41" i="1"/>
  <c r="AA101" i="1"/>
  <c r="AA129" i="1"/>
  <c r="AA130" i="1"/>
  <c r="V133" i="1"/>
  <c r="L141" i="1" s="1"/>
  <c r="W130" i="1"/>
  <c r="L144" i="1" s="1"/>
  <c r="F147" i="1"/>
  <c r="AA131" i="1"/>
  <c r="Z132" i="1"/>
  <c r="AB132" i="1" s="1"/>
  <c r="F137" i="1"/>
  <c r="Z130" i="1"/>
  <c r="W100" i="1"/>
  <c r="L114" i="1" s="1"/>
  <c r="AA102" i="1"/>
  <c r="Z100" i="1"/>
  <c r="V103" i="1"/>
  <c r="L111" i="1" s="1"/>
  <c r="AA99" i="1"/>
  <c r="AA100" i="1"/>
  <c r="W102" i="1"/>
  <c r="L116" i="1" s="1"/>
  <c r="F107" i="1"/>
  <c r="Z102" i="1"/>
  <c r="AA69" i="1"/>
  <c r="AA70" i="1"/>
  <c r="V73" i="1"/>
  <c r="L81" i="1" s="1"/>
  <c r="F77" i="1"/>
  <c r="Z70" i="1"/>
  <c r="F87" i="1"/>
  <c r="W70" i="1"/>
  <c r="L84" i="1" s="1"/>
  <c r="AA71" i="1"/>
  <c r="Z72" i="1"/>
  <c r="AB72" i="1" s="1"/>
  <c r="U133" i="1"/>
  <c r="L140" i="1" s="1"/>
  <c r="L133" i="1"/>
  <c r="W129" i="1"/>
  <c r="L143" i="1" s="1"/>
  <c r="L132" i="1"/>
  <c r="E137" i="1"/>
  <c r="M136" i="1" s="1"/>
  <c r="F140" i="1"/>
  <c r="Z129" i="1"/>
  <c r="Z131" i="1"/>
  <c r="U103" i="1"/>
  <c r="L110" i="1" s="1"/>
  <c r="L103" i="1"/>
  <c r="W99" i="1"/>
  <c r="L113" i="1" s="1"/>
  <c r="L102" i="1"/>
  <c r="E107" i="1"/>
  <c r="M106" i="1" s="1"/>
  <c r="F110" i="1"/>
  <c r="Z99" i="1"/>
  <c r="Z101" i="1"/>
  <c r="U73" i="1"/>
  <c r="L80" i="1" s="1"/>
  <c r="L73" i="1"/>
  <c r="W69" i="1"/>
  <c r="L83" i="1" s="1"/>
  <c r="L72" i="1"/>
  <c r="E77" i="1"/>
  <c r="M76" i="1" s="1"/>
  <c r="F80" i="1"/>
  <c r="Z69" i="1"/>
  <c r="Z71" i="1"/>
  <c r="AA42" i="1"/>
  <c r="V43" i="1"/>
  <c r="L51" i="1" s="1"/>
  <c r="W40" i="1"/>
  <c r="L54" i="1" s="1"/>
  <c r="AA40" i="1"/>
  <c r="W42" i="1"/>
  <c r="L56" i="1" s="1"/>
  <c r="E47" i="1"/>
  <c r="M46" i="1" s="1"/>
  <c r="M44" i="1" s="1"/>
  <c r="W41" i="1"/>
  <c r="L55" i="1" s="1"/>
  <c r="Z39" i="1"/>
  <c r="Z41" i="1"/>
  <c r="L43" i="1"/>
  <c r="F47" i="1"/>
  <c r="F51" i="1"/>
  <c r="U39" i="1"/>
  <c r="Z42" i="1"/>
  <c r="S26" i="1"/>
  <c r="S21" i="1"/>
  <c r="C21" i="1"/>
  <c r="D17" i="1"/>
  <c r="C17" i="1"/>
  <c r="B17" i="1"/>
  <c r="F16" i="1"/>
  <c r="F27" i="1" s="1"/>
  <c r="E16" i="1"/>
  <c r="V12" i="1" s="1"/>
  <c r="F15" i="1"/>
  <c r="F26" i="1" s="1"/>
  <c r="E15" i="1"/>
  <c r="V11" i="1" s="1"/>
  <c r="L14" i="1"/>
  <c r="F14" i="1"/>
  <c r="F25" i="1" s="1"/>
  <c r="E14" i="1"/>
  <c r="V10" i="1" s="1"/>
  <c r="F13" i="1"/>
  <c r="F24" i="1" s="1"/>
  <c r="E13" i="1"/>
  <c r="V9" i="1" s="1"/>
  <c r="F12" i="1"/>
  <c r="F23" i="1" s="1"/>
  <c r="E12" i="1"/>
  <c r="U12" i="1" s="1"/>
  <c r="L11" i="1"/>
  <c r="F11" i="1"/>
  <c r="Z11" i="1" s="1"/>
  <c r="E11" i="1"/>
  <c r="U11" i="1" s="1"/>
  <c r="L10" i="1"/>
  <c r="F10" i="1"/>
  <c r="F21" i="1" s="1"/>
  <c r="E10" i="1"/>
  <c r="U10" i="1" s="1"/>
  <c r="F9" i="1"/>
  <c r="E9" i="1"/>
  <c r="L8" i="1"/>
  <c r="L2" i="1"/>
  <c r="L9" i="1" s="1"/>
  <c r="AB42" i="1" l="1"/>
  <c r="AB12" i="2"/>
  <c r="AB10" i="2"/>
  <c r="R72" i="2"/>
  <c r="AA13" i="3"/>
  <c r="AB11" i="3"/>
  <c r="AB10" i="3"/>
  <c r="AA103" i="2"/>
  <c r="AB12" i="3"/>
  <c r="R128" i="2"/>
  <c r="R99" i="2"/>
  <c r="AB41" i="1"/>
  <c r="R130" i="2"/>
  <c r="R131" i="2"/>
  <c r="Q132" i="2"/>
  <c r="Q102" i="2"/>
  <c r="R71" i="2"/>
  <c r="R10" i="2"/>
  <c r="R40" i="2"/>
  <c r="Q130" i="2"/>
  <c r="R132" i="2"/>
  <c r="R102" i="2"/>
  <c r="Q71" i="2"/>
  <c r="R42" i="2"/>
  <c r="R41" i="2"/>
  <c r="M14" i="2"/>
  <c r="AB12" i="4"/>
  <c r="Q100" i="2"/>
  <c r="M39" i="1"/>
  <c r="AB101" i="1"/>
  <c r="R129" i="2"/>
  <c r="Q72" i="2"/>
  <c r="Q39" i="2"/>
  <c r="R10" i="4"/>
  <c r="AB9" i="4"/>
  <c r="Q11" i="4"/>
  <c r="R100" i="2"/>
  <c r="Q128" i="2"/>
  <c r="Q129" i="2"/>
  <c r="R70" i="2"/>
  <c r="Q69" i="2"/>
  <c r="R11" i="2"/>
  <c r="Q101" i="2"/>
  <c r="R69" i="2"/>
  <c r="R12" i="2"/>
  <c r="AA73" i="1"/>
  <c r="AB102" i="1"/>
  <c r="AA133" i="1"/>
  <c r="AA133" i="2"/>
  <c r="M134" i="2"/>
  <c r="M128" i="2"/>
  <c r="N128" i="2" s="1"/>
  <c r="AB101" i="2"/>
  <c r="M99" i="2"/>
  <c r="N99" i="2" s="1"/>
  <c r="M98" i="2"/>
  <c r="N98" i="2" s="1"/>
  <c r="M104" i="2"/>
  <c r="M69" i="2"/>
  <c r="M73" i="2" s="1"/>
  <c r="N73" i="2" s="1"/>
  <c r="Z73" i="2"/>
  <c r="AA43" i="2"/>
  <c r="AB42" i="2"/>
  <c r="M39" i="2"/>
  <c r="M38" i="2"/>
  <c r="N38" i="2" s="1"/>
  <c r="AA13" i="2"/>
  <c r="Q10" i="3"/>
  <c r="R8" i="3"/>
  <c r="Q8" i="3"/>
  <c r="M9" i="4"/>
  <c r="M14" i="4"/>
  <c r="M8" i="4"/>
  <c r="N8" i="4" s="1"/>
  <c r="Z13" i="4"/>
  <c r="Q10" i="4"/>
  <c r="Q8" i="4"/>
  <c r="R12" i="4"/>
  <c r="U13" i="4"/>
  <c r="L20" i="4" s="1"/>
  <c r="W9" i="4"/>
  <c r="L23" i="4" s="1"/>
  <c r="R8" i="4"/>
  <c r="AB9" i="3"/>
  <c r="Z13" i="3"/>
  <c r="M14" i="3"/>
  <c r="M10" i="3"/>
  <c r="N10" i="3" s="1"/>
  <c r="M8" i="3"/>
  <c r="N8" i="3" s="1"/>
  <c r="M11" i="3"/>
  <c r="N11" i="3" s="1"/>
  <c r="M9" i="3"/>
  <c r="Q11" i="3"/>
  <c r="R10" i="3"/>
  <c r="Q9" i="3"/>
  <c r="R11" i="3"/>
  <c r="R9" i="3"/>
  <c r="Q12" i="3"/>
  <c r="Z133" i="2"/>
  <c r="AB129" i="2"/>
  <c r="Z103" i="2"/>
  <c r="AB99" i="2"/>
  <c r="U133" i="2"/>
  <c r="W129" i="2"/>
  <c r="U103" i="2"/>
  <c r="W99" i="2"/>
  <c r="U73" i="2"/>
  <c r="W69" i="2"/>
  <c r="Q10" i="2"/>
  <c r="Q8" i="2"/>
  <c r="R39" i="2"/>
  <c r="Q12" i="2"/>
  <c r="R8" i="2"/>
  <c r="M10" i="2"/>
  <c r="N10" i="2" s="1"/>
  <c r="N9" i="2"/>
  <c r="N129" i="2"/>
  <c r="Z43" i="2"/>
  <c r="AB39" i="2"/>
  <c r="U43" i="2"/>
  <c r="W39" i="2"/>
  <c r="Z13" i="2"/>
  <c r="AB9" i="2"/>
  <c r="Q98" i="2"/>
  <c r="Q70" i="2"/>
  <c r="Q68" i="2"/>
  <c r="Q40" i="2"/>
  <c r="Q38" i="2"/>
  <c r="Q11" i="2"/>
  <c r="M13" i="2"/>
  <c r="N13" i="2" s="1"/>
  <c r="O99" i="2" s="1"/>
  <c r="P99" i="2" s="1"/>
  <c r="M11" i="2"/>
  <c r="N11" i="2" s="1"/>
  <c r="Q9" i="2"/>
  <c r="AA43" i="1"/>
  <c r="AB130" i="1"/>
  <c r="AB131" i="1"/>
  <c r="AB100" i="1"/>
  <c r="AA103" i="1"/>
  <c r="AB70" i="1"/>
  <c r="AB71" i="1"/>
  <c r="AB129" i="1"/>
  <c r="Z133" i="1"/>
  <c r="M134" i="1"/>
  <c r="M130" i="1"/>
  <c r="N130" i="1" s="1"/>
  <c r="M128" i="1"/>
  <c r="N128" i="1" s="1"/>
  <c r="M131" i="1"/>
  <c r="N131" i="1" s="1"/>
  <c r="M129" i="1"/>
  <c r="AB99" i="1"/>
  <c r="Z103" i="1"/>
  <c r="M104" i="1"/>
  <c r="M100" i="1"/>
  <c r="N100" i="1" s="1"/>
  <c r="M98" i="1"/>
  <c r="N98" i="1" s="1"/>
  <c r="M101" i="1"/>
  <c r="N101" i="1" s="1"/>
  <c r="M99" i="1"/>
  <c r="AB69" i="1"/>
  <c r="Z73" i="1"/>
  <c r="M74" i="1"/>
  <c r="M70" i="1"/>
  <c r="N70" i="1" s="1"/>
  <c r="M68" i="1"/>
  <c r="N68" i="1" s="1"/>
  <c r="M71" i="1"/>
  <c r="N71" i="1" s="1"/>
  <c r="M69" i="1"/>
  <c r="M38" i="1"/>
  <c r="N38" i="1" s="1"/>
  <c r="AB40" i="1"/>
  <c r="Z43" i="1"/>
  <c r="AB39" i="1"/>
  <c r="N39" i="1"/>
  <c r="U43" i="1"/>
  <c r="W39" i="1"/>
  <c r="L13" i="1"/>
  <c r="Q9" i="1" s="1"/>
  <c r="AA11" i="1"/>
  <c r="AA12" i="1"/>
  <c r="AA9" i="1"/>
  <c r="W11" i="1"/>
  <c r="L25" i="1" s="1"/>
  <c r="E17" i="1"/>
  <c r="M16" i="1" s="1"/>
  <c r="M14" i="1" s="1"/>
  <c r="V13" i="1"/>
  <c r="L21" i="1" s="1"/>
  <c r="W10" i="1"/>
  <c r="L24" i="1" s="1"/>
  <c r="AA10" i="1"/>
  <c r="AB11" i="1"/>
  <c r="W12" i="1"/>
  <c r="L26" i="1" s="1"/>
  <c r="U9" i="1"/>
  <c r="W9" i="1" s="1"/>
  <c r="L23" i="1" s="1"/>
  <c r="F17" i="1"/>
  <c r="M8" i="1"/>
  <c r="N8" i="1" s="1"/>
  <c r="Z10" i="1"/>
  <c r="L12" i="1"/>
  <c r="Z12" i="1"/>
  <c r="F20" i="1"/>
  <c r="F22" i="1"/>
  <c r="Z9" i="1"/>
  <c r="U13" i="1" l="1"/>
  <c r="L20" i="1" s="1"/>
  <c r="N69" i="2"/>
  <c r="M10" i="4"/>
  <c r="N10" i="4" s="1"/>
  <c r="Q72" i="1"/>
  <c r="R102" i="1"/>
  <c r="Q132" i="1"/>
  <c r="M43" i="1"/>
  <c r="N43" i="1" s="1"/>
  <c r="W55" i="1" s="1"/>
  <c r="M133" i="2"/>
  <c r="N133" i="2" s="1"/>
  <c r="W145" i="2" s="1"/>
  <c r="M103" i="2"/>
  <c r="N103" i="2" s="1"/>
  <c r="W115" i="2" s="1"/>
  <c r="M43" i="2"/>
  <c r="N43" i="2" s="1"/>
  <c r="N39" i="2"/>
  <c r="N9" i="4"/>
  <c r="M13" i="4"/>
  <c r="N13" i="4" s="1"/>
  <c r="M11" i="4"/>
  <c r="N11" i="4" s="1"/>
  <c r="M12" i="3"/>
  <c r="N12" i="3" s="1"/>
  <c r="N9" i="3"/>
  <c r="M13" i="3"/>
  <c r="N13" i="3" s="1"/>
  <c r="L53" i="2"/>
  <c r="M40" i="2"/>
  <c r="M12" i="2"/>
  <c r="N12" i="2" s="1"/>
  <c r="O12" i="2" s="1"/>
  <c r="P12" i="2" s="1"/>
  <c r="S85" i="2"/>
  <c r="L87" i="2" s="1"/>
  <c r="N84" i="2" s="1"/>
  <c r="S80" i="2"/>
  <c r="L82" i="2" s="1"/>
  <c r="W85" i="2"/>
  <c r="W80" i="2"/>
  <c r="C80" i="2"/>
  <c r="F88" i="2" s="1"/>
  <c r="O69" i="2"/>
  <c r="P69" i="2" s="1"/>
  <c r="L80" i="2"/>
  <c r="M71" i="2"/>
  <c r="N71" i="2" s="1"/>
  <c r="O71" i="2" s="1"/>
  <c r="P71" i="2" s="1"/>
  <c r="L113" i="2"/>
  <c r="M100" i="2"/>
  <c r="L143" i="2"/>
  <c r="M130" i="2"/>
  <c r="S25" i="2"/>
  <c r="L27" i="2" s="1"/>
  <c r="W20" i="2"/>
  <c r="C20" i="2"/>
  <c r="F28" i="2" s="1"/>
  <c r="W25" i="2"/>
  <c r="S20" i="2"/>
  <c r="L22" i="2" s="1"/>
  <c r="N20" i="2" s="1"/>
  <c r="O38" i="2"/>
  <c r="P38" i="2" s="1"/>
  <c r="O98" i="2"/>
  <c r="P98" i="2" s="1"/>
  <c r="O11" i="2"/>
  <c r="P11" i="2" s="1"/>
  <c r="O8" i="2"/>
  <c r="P8" i="2" s="1"/>
  <c r="L50" i="2"/>
  <c r="M41" i="2"/>
  <c r="N41" i="2" s="1"/>
  <c r="O41" i="2" s="1"/>
  <c r="P41" i="2" s="1"/>
  <c r="O129" i="2"/>
  <c r="P129" i="2" s="1"/>
  <c r="O9" i="2"/>
  <c r="P9" i="2" s="1"/>
  <c r="O10" i="2"/>
  <c r="P10" i="2" s="1"/>
  <c r="O39" i="2"/>
  <c r="P39" i="2" s="1"/>
  <c r="O68" i="2"/>
  <c r="P68" i="2" s="1"/>
  <c r="L83" i="2"/>
  <c r="M70" i="2"/>
  <c r="W110" i="2"/>
  <c r="S115" i="2"/>
  <c r="L117" i="2" s="1"/>
  <c r="N114" i="2" s="1"/>
  <c r="L110" i="2"/>
  <c r="M101" i="2"/>
  <c r="N101" i="2" s="1"/>
  <c r="O101" i="2" s="1"/>
  <c r="P101" i="2" s="1"/>
  <c r="O128" i="2"/>
  <c r="P128" i="2" s="1"/>
  <c r="L140" i="2"/>
  <c r="M131" i="2"/>
  <c r="N131" i="2" s="1"/>
  <c r="O131" i="2" s="1"/>
  <c r="P131" i="2" s="1"/>
  <c r="M9" i="1"/>
  <c r="N9" i="1" s="1"/>
  <c r="AA13" i="1"/>
  <c r="Q11" i="1"/>
  <c r="Q131" i="1"/>
  <c r="Q101" i="1"/>
  <c r="R38" i="1"/>
  <c r="Q68" i="1"/>
  <c r="Q100" i="1"/>
  <c r="Q130" i="1"/>
  <c r="Q70" i="1"/>
  <c r="Q98" i="1"/>
  <c r="Q129" i="1"/>
  <c r="Q99" i="1"/>
  <c r="Q69" i="1"/>
  <c r="Q39" i="1"/>
  <c r="Q42" i="1"/>
  <c r="R41" i="1"/>
  <c r="R40" i="1"/>
  <c r="Q41" i="1"/>
  <c r="R71" i="1"/>
  <c r="Q128" i="1"/>
  <c r="Q71" i="1"/>
  <c r="R101" i="1"/>
  <c r="R131" i="1"/>
  <c r="R129" i="1"/>
  <c r="R128" i="1"/>
  <c r="R130" i="1"/>
  <c r="R99" i="1"/>
  <c r="R98" i="1"/>
  <c r="R100" i="1"/>
  <c r="R69" i="1"/>
  <c r="R68" i="1"/>
  <c r="R70" i="1"/>
  <c r="R39" i="1"/>
  <c r="R42" i="1"/>
  <c r="Q38" i="1"/>
  <c r="Q40" i="1"/>
  <c r="R72" i="1"/>
  <c r="Q102" i="1"/>
  <c r="R132" i="1"/>
  <c r="M132" i="1"/>
  <c r="N132" i="1" s="1"/>
  <c r="N129" i="1"/>
  <c r="M133" i="1"/>
  <c r="N133" i="1" s="1"/>
  <c r="M102" i="1"/>
  <c r="N102" i="1" s="1"/>
  <c r="N99" i="1"/>
  <c r="M103" i="1"/>
  <c r="N103" i="1" s="1"/>
  <c r="M72" i="1"/>
  <c r="N72" i="1" s="1"/>
  <c r="N69" i="1"/>
  <c r="M73" i="1"/>
  <c r="N73" i="1" s="1"/>
  <c r="W50" i="1"/>
  <c r="S55" i="1"/>
  <c r="L57" i="1" s="1"/>
  <c r="N54" i="1" s="1"/>
  <c r="L53" i="1"/>
  <c r="M40" i="1"/>
  <c r="L50" i="1"/>
  <c r="M41" i="1"/>
  <c r="N41" i="1" s="1"/>
  <c r="Q8" i="1"/>
  <c r="R10" i="1"/>
  <c r="R8" i="1"/>
  <c r="Q10" i="1"/>
  <c r="AB12" i="1"/>
  <c r="R11" i="1"/>
  <c r="R9" i="1"/>
  <c r="AB10" i="1"/>
  <c r="M10" i="1"/>
  <c r="N10" i="1" s="1"/>
  <c r="AB9" i="1"/>
  <c r="Z13" i="1"/>
  <c r="Q12" i="1"/>
  <c r="R12" i="1"/>
  <c r="M11" i="1"/>
  <c r="N11" i="1" s="1"/>
  <c r="M13" i="1"/>
  <c r="N13" i="1" s="1"/>
  <c r="O8" i="1" s="1"/>
  <c r="J22" i="2" l="1"/>
  <c r="J23" i="2"/>
  <c r="J24" i="2"/>
  <c r="J25" i="2"/>
  <c r="J26" i="2"/>
  <c r="J27" i="2"/>
  <c r="J20" i="2"/>
  <c r="J21" i="2"/>
  <c r="O72" i="1"/>
  <c r="P72" i="1" s="1"/>
  <c r="O130" i="1"/>
  <c r="P130" i="1" s="1"/>
  <c r="J82" i="2"/>
  <c r="J83" i="2"/>
  <c r="J84" i="2"/>
  <c r="J85" i="2"/>
  <c r="J86" i="2"/>
  <c r="J87" i="2"/>
  <c r="J80" i="2"/>
  <c r="J81" i="2"/>
  <c r="O99" i="1"/>
  <c r="P99" i="1" s="1"/>
  <c r="O39" i="1"/>
  <c r="P39" i="1" s="1"/>
  <c r="O132" i="1"/>
  <c r="P132" i="1" s="1"/>
  <c r="S50" i="1"/>
  <c r="L52" i="1" s="1"/>
  <c r="C50" i="1"/>
  <c r="F58" i="1" s="1"/>
  <c r="O71" i="1"/>
  <c r="P71" i="1" s="1"/>
  <c r="S145" i="2"/>
  <c r="L147" i="2" s="1"/>
  <c r="N144" i="2" s="1"/>
  <c r="W140" i="2"/>
  <c r="S140" i="2"/>
  <c r="L142" i="2" s="1"/>
  <c r="N140" i="2" s="1"/>
  <c r="C140" i="2"/>
  <c r="F148" i="2" s="1"/>
  <c r="S110" i="2"/>
  <c r="L112" i="2" s="1"/>
  <c r="N110" i="2" s="1"/>
  <c r="C110" i="2"/>
  <c r="F118" i="2" s="1"/>
  <c r="N80" i="2"/>
  <c r="S50" i="2"/>
  <c r="L52" i="2" s="1"/>
  <c r="N50" i="2" s="1"/>
  <c r="S55" i="2"/>
  <c r="L57" i="2" s="1"/>
  <c r="N54" i="2" s="1"/>
  <c r="C50" i="2"/>
  <c r="F58" i="2" s="1"/>
  <c r="W50" i="2"/>
  <c r="W55" i="2"/>
  <c r="M12" i="4"/>
  <c r="N12" i="4" s="1"/>
  <c r="O12" i="4" s="1"/>
  <c r="P12" i="4" s="1"/>
  <c r="S25" i="4"/>
  <c r="L27" i="4" s="1"/>
  <c r="W20" i="4"/>
  <c r="C20" i="4"/>
  <c r="F28" i="4" s="1"/>
  <c r="W25" i="4"/>
  <c r="S20" i="4"/>
  <c r="L22" i="4" s="1"/>
  <c r="N20" i="4" s="1"/>
  <c r="O11" i="4"/>
  <c r="P11" i="4" s="1"/>
  <c r="O8" i="4"/>
  <c r="P8" i="4" s="1"/>
  <c r="O9" i="4"/>
  <c r="P9" i="4" s="1"/>
  <c r="O10" i="4"/>
  <c r="P10" i="4" s="1"/>
  <c r="W25" i="3"/>
  <c r="S20" i="3"/>
  <c r="L22" i="3" s="1"/>
  <c r="N20" i="3" s="1"/>
  <c r="S25" i="3"/>
  <c r="L27" i="3" s="1"/>
  <c r="C20" i="3"/>
  <c r="F28" i="3" s="1"/>
  <c r="W20" i="3"/>
  <c r="O9" i="3"/>
  <c r="P9" i="3" s="1"/>
  <c r="O11" i="3"/>
  <c r="P11" i="3" s="1"/>
  <c r="O8" i="3"/>
  <c r="P8" i="3" s="1"/>
  <c r="O12" i="3"/>
  <c r="P12" i="3" s="1"/>
  <c r="O10" i="3"/>
  <c r="P10" i="3" s="1"/>
  <c r="N70" i="2"/>
  <c r="O70" i="2" s="1"/>
  <c r="P70" i="2" s="1"/>
  <c r="M72" i="2"/>
  <c r="N72" i="2" s="1"/>
  <c r="O72" i="2" s="1"/>
  <c r="P72" i="2" s="1"/>
  <c r="N130" i="2"/>
  <c r="O130" i="2" s="1"/>
  <c r="P130" i="2" s="1"/>
  <c r="M132" i="2"/>
  <c r="N132" i="2" s="1"/>
  <c r="O132" i="2" s="1"/>
  <c r="P132" i="2" s="1"/>
  <c r="N40" i="2"/>
  <c r="O40" i="2" s="1"/>
  <c r="P40" i="2" s="1"/>
  <c r="M42" i="2"/>
  <c r="N42" i="2" s="1"/>
  <c r="O42" i="2" s="1"/>
  <c r="P42" i="2" s="1"/>
  <c r="N100" i="2"/>
  <c r="O100" i="2" s="1"/>
  <c r="P100" i="2" s="1"/>
  <c r="M102" i="2"/>
  <c r="N102" i="2" s="1"/>
  <c r="O102" i="2" s="1"/>
  <c r="P102" i="2" s="1"/>
  <c r="O128" i="1"/>
  <c r="P128" i="1" s="1"/>
  <c r="O101" i="1"/>
  <c r="P101" i="1" s="1"/>
  <c r="O41" i="1"/>
  <c r="P41" i="1" s="1"/>
  <c r="O69" i="1"/>
  <c r="P69" i="1" s="1"/>
  <c r="O102" i="1"/>
  <c r="P102" i="1" s="1"/>
  <c r="O129" i="1"/>
  <c r="P129" i="1" s="1"/>
  <c r="O131" i="1"/>
  <c r="P131" i="1" s="1"/>
  <c r="O98" i="1"/>
  <c r="P98" i="1" s="1"/>
  <c r="O70" i="1"/>
  <c r="P70" i="1" s="1"/>
  <c r="O38" i="1"/>
  <c r="P38" i="1" s="1"/>
  <c r="O100" i="1"/>
  <c r="P100" i="1" s="1"/>
  <c r="O68" i="1"/>
  <c r="P68" i="1" s="1"/>
  <c r="S145" i="1"/>
  <c r="L147" i="1" s="1"/>
  <c r="N144" i="1" s="1"/>
  <c r="S140" i="1"/>
  <c r="L142" i="1" s="1"/>
  <c r="N140" i="1" s="1"/>
  <c r="W145" i="1"/>
  <c r="W140" i="1"/>
  <c r="C140" i="1"/>
  <c r="F148" i="1" s="1"/>
  <c r="S115" i="1"/>
  <c r="L117" i="1" s="1"/>
  <c r="N114" i="1" s="1"/>
  <c r="S110" i="1"/>
  <c r="L112" i="1" s="1"/>
  <c r="N110" i="1" s="1"/>
  <c r="W115" i="1"/>
  <c r="W110" i="1"/>
  <c r="C110" i="1"/>
  <c r="F118" i="1" s="1"/>
  <c r="S85" i="1"/>
  <c r="L87" i="1" s="1"/>
  <c r="N84" i="1" s="1"/>
  <c r="S80" i="1"/>
  <c r="L82" i="1" s="1"/>
  <c r="N80" i="1" s="1"/>
  <c r="W85" i="1"/>
  <c r="W80" i="1"/>
  <c r="C80" i="1"/>
  <c r="F88" i="1" s="1"/>
  <c r="N40" i="1"/>
  <c r="O40" i="1" s="1"/>
  <c r="P40" i="1" s="1"/>
  <c r="M42" i="1"/>
  <c r="N42" i="1" s="1"/>
  <c r="O42" i="1" s="1"/>
  <c r="P42" i="1" s="1"/>
  <c r="N50" i="1"/>
  <c r="P8" i="1"/>
  <c r="M12" i="1"/>
  <c r="N12" i="1" s="1"/>
  <c r="O12" i="1" s="1"/>
  <c r="P12" i="1" s="1"/>
  <c r="O11" i="1"/>
  <c r="P11" i="1" s="1"/>
  <c r="W25" i="1"/>
  <c r="S25" i="1"/>
  <c r="L27" i="1" s="1"/>
  <c r="W20" i="1"/>
  <c r="S20" i="1"/>
  <c r="L22" i="1" s="1"/>
  <c r="N20" i="1" s="1"/>
  <c r="C20" i="1"/>
  <c r="F28" i="1" s="1"/>
  <c r="O9" i="1"/>
  <c r="P9" i="1" s="1"/>
  <c r="O10" i="1"/>
  <c r="P10" i="1" s="1"/>
  <c r="J21" i="3" l="1"/>
  <c r="J22" i="3"/>
  <c r="J23" i="3"/>
  <c r="J24" i="3"/>
  <c r="J25" i="3"/>
  <c r="J26" i="3"/>
  <c r="J27" i="3"/>
  <c r="J20" i="3"/>
  <c r="J112" i="2"/>
  <c r="J113" i="2"/>
  <c r="J114" i="2"/>
  <c r="J115" i="2"/>
  <c r="J116" i="2"/>
  <c r="J117" i="2"/>
  <c r="J110" i="2"/>
  <c r="J111" i="2"/>
  <c r="J141" i="2"/>
  <c r="J142" i="2"/>
  <c r="J143" i="2"/>
  <c r="J144" i="2"/>
  <c r="J145" i="2"/>
  <c r="J146" i="2"/>
  <c r="J147" i="2"/>
  <c r="J140" i="2"/>
  <c r="J52" i="2"/>
  <c r="J53" i="2"/>
  <c r="J54" i="2"/>
  <c r="J55" i="2"/>
  <c r="J56" i="2"/>
  <c r="J57" i="2"/>
  <c r="J50" i="2"/>
  <c r="J51" i="2"/>
  <c r="J142" i="1"/>
  <c r="J144" i="1"/>
  <c r="J146" i="1"/>
  <c r="J140" i="1"/>
  <c r="J141" i="1"/>
  <c r="J143" i="1"/>
  <c r="J145" i="1"/>
  <c r="J147" i="1"/>
  <c r="D27" i="4"/>
  <c r="D26" i="4"/>
  <c r="D24" i="4"/>
  <c r="D22" i="4"/>
  <c r="D21" i="4"/>
  <c r="D23" i="4"/>
  <c r="D25" i="4"/>
  <c r="D20" i="4"/>
  <c r="D55" i="1"/>
  <c r="D53" i="1"/>
  <c r="D57" i="1"/>
  <c r="D56" i="1"/>
  <c r="D54" i="1"/>
  <c r="D52" i="1"/>
  <c r="D51" i="1"/>
  <c r="D50" i="1"/>
  <c r="D82" i="1"/>
  <c r="D84" i="1"/>
  <c r="D86" i="1"/>
  <c r="D80" i="1"/>
  <c r="D81" i="1"/>
  <c r="D83" i="1"/>
  <c r="D85" i="1"/>
  <c r="D87" i="1"/>
  <c r="D112" i="1"/>
  <c r="D114" i="1"/>
  <c r="D116" i="1"/>
  <c r="D110" i="1"/>
  <c r="D111" i="1"/>
  <c r="D113" i="1"/>
  <c r="D115" i="1"/>
  <c r="D117" i="1"/>
  <c r="D25" i="1"/>
  <c r="D24" i="1"/>
  <c r="D27" i="1"/>
  <c r="D26" i="1"/>
  <c r="D23" i="1"/>
  <c r="D22" i="1"/>
  <c r="D21" i="1"/>
  <c r="D20" i="1"/>
</calcChain>
</file>

<file path=xl/sharedStrings.xml><?xml version="1.0" encoding="utf-8"?>
<sst xmlns="http://schemas.openxmlformats.org/spreadsheetml/2006/main" count="1293" uniqueCount="74">
  <si>
    <t>PERLAKUAN</t>
  </si>
  <si>
    <t>PENGAMATAN 7</t>
  </si>
  <si>
    <t>K</t>
  </si>
  <si>
    <t>Z</t>
  </si>
  <si>
    <t>ULANGAN</t>
  </si>
  <si>
    <t>jumlah</t>
  </si>
  <si>
    <t>rata2</t>
  </si>
  <si>
    <t>Perlakuan</t>
  </si>
  <si>
    <t xml:space="preserve">Ulangan </t>
  </si>
  <si>
    <t>Jumlah</t>
  </si>
  <si>
    <t>Rata-Rata</t>
  </si>
  <si>
    <t>SK</t>
  </si>
  <si>
    <t>db</t>
  </si>
  <si>
    <t>JK</t>
  </si>
  <si>
    <t>KT</t>
  </si>
  <si>
    <t>Fhit</t>
  </si>
  <si>
    <t>Ftab 5%</t>
  </si>
  <si>
    <t>Ftab 1%</t>
  </si>
  <si>
    <t>TOTAL</t>
  </si>
  <si>
    <t>I</t>
  </si>
  <si>
    <t>II</t>
  </si>
  <si>
    <t>III</t>
  </si>
  <si>
    <t>Kelompok</t>
  </si>
  <si>
    <t xml:space="preserve">K </t>
  </si>
  <si>
    <t>Galat</t>
  </si>
  <si>
    <t>Total</t>
  </si>
  <si>
    <t>fk</t>
  </si>
  <si>
    <t>perlakuan</t>
  </si>
  <si>
    <t>rata-rata</t>
  </si>
  <si>
    <t>AKAR KT GALAT/N</t>
  </si>
  <si>
    <t>bc</t>
  </si>
  <si>
    <t>a</t>
  </si>
  <si>
    <t>TABEL BNT5%</t>
  </si>
  <si>
    <t>α/2</t>
  </si>
  <si>
    <t>ab</t>
  </si>
  <si>
    <t>TABEL BNJ5%</t>
  </si>
  <si>
    <t>α</t>
  </si>
  <si>
    <t xml:space="preserve"> </t>
  </si>
  <si>
    <t>cd</t>
  </si>
  <si>
    <t>BNT 5%</t>
  </si>
  <si>
    <t>K1</t>
  </si>
  <si>
    <t>e</t>
  </si>
  <si>
    <t>K2</t>
  </si>
  <si>
    <t>K3</t>
  </si>
  <si>
    <t>de</t>
  </si>
  <si>
    <t>K4</t>
  </si>
  <si>
    <t>PENGAMATAN 14</t>
  </si>
  <si>
    <t>abc</t>
  </si>
  <si>
    <t>d</t>
  </si>
  <si>
    <t>PENGAMATAN 21</t>
  </si>
  <si>
    <t>PENGAMATAN 28</t>
  </si>
  <si>
    <t>bcd</t>
  </si>
  <si>
    <t>PENGAMATAN 35</t>
  </si>
  <si>
    <t>c</t>
  </si>
  <si>
    <t>b</t>
  </si>
  <si>
    <t>umur</t>
  </si>
  <si>
    <t>K1D0</t>
  </si>
  <si>
    <t>K2D0</t>
  </si>
  <si>
    <t>K3D0</t>
  </si>
  <si>
    <t>K4D0</t>
  </si>
  <si>
    <t>K1D1</t>
  </si>
  <si>
    <t>K2D1</t>
  </si>
  <si>
    <t>K3D1</t>
  </si>
  <si>
    <t>K4D1</t>
  </si>
  <si>
    <t>D</t>
  </si>
  <si>
    <t>KXD</t>
  </si>
  <si>
    <t>D0</t>
  </si>
  <si>
    <t>D1</t>
  </si>
  <si>
    <t>KLOROFIL</t>
  </si>
  <si>
    <t>DIAMETER BATANG 35 HST</t>
  </si>
  <si>
    <t>Rata-rata diameter batang (cm)</t>
  </si>
  <si>
    <t>rata-rata uji klorofil</t>
  </si>
  <si>
    <t>Rata-rata tinggi tanaman (cm)</t>
  </si>
  <si>
    <t>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</si>
</sst>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oper Black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2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3" fillId="0" borderId="0" xfId="0" applyFont="1"/>
    <xf numFmtId="0" fontId="1" fillId="4" borderId="0" xfId="0" applyFont="1" applyFill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3" fillId="0" borderId="5" xfId="0" applyFont="1" applyBorder="1"/>
    <xf numFmtId="2" fontId="3" fillId="0" borderId="5" xfId="0" applyNumberFormat="1" applyFont="1" applyBorder="1"/>
    <xf numFmtId="0" fontId="1" fillId="0" borderId="5" xfId="0" applyFont="1" applyBorder="1" applyAlignment="1">
      <alignment horizontal="center"/>
    </xf>
    <xf numFmtId="2" fontId="0" fillId="3" borderId="5" xfId="0" applyNumberFormat="1" applyFill="1" applyBorder="1"/>
    <xf numFmtId="2" fontId="0" fillId="4" borderId="5" xfId="0" applyNumberFormat="1" applyFill="1" applyBorder="1"/>
    <xf numFmtId="2" fontId="0" fillId="4" borderId="0" xfId="0" applyNumberFormat="1" applyFill="1"/>
    <xf numFmtId="2" fontId="3" fillId="5" borderId="5" xfId="0" applyNumberFormat="1" applyFont="1" applyFill="1" applyBorder="1"/>
    <xf numFmtId="0" fontId="3" fillId="0" borderId="7" xfId="0" applyFont="1" applyBorder="1" applyAlignment="1">
      <alignment horizontal="center"/>
    </xf>
    <xf numFmtId="2" fontId="3" fillId="0" borderId="0" xfId="0" applyNumberFormat="1" applyFont="1"/>
    <xf numFmtId="0" fontId="3" fillId="0" borderId="0" xfId="0" applyFont="1" applyAlignment="1">
      <alignment horizontal="center"/>
    </xf>
    <xf numFmtId="0" fontId="0" fillId="0" borderId="5" xfId="0" applyBorder="1"/>
    <xf numFmtId="2" fontId="0" fillId="0" borderId="0" xfId="0" applyNumberFormat="1"/>
    <xf numFmtId="0" fontId="4" fillId="0" borderId="5" xfId="0" applyFont="1" applyBorder="1"/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2" fontId="0" fillId="0" borderId="3" xfId="0" applyNumberFormat="1" applyBorder="1"/>
    <xf numFmtId="0" fontId="0" fillId="0" borderId="5" xfId="0" applyBorder="1" applyAlignment="1">
      <alignment horizontal="center"/>
    </xf>
    <xf numFmtId="0" fontId="0" fillId="0" borderId="9" xfId="0" applyBorder="1"/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right" vertical="center"/>
    </xf>
    <xf numFmtId="0" fontId="7" fillId="0" borderId="10" xfId="0" applyFont="1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2" fontId="0" fillId="0" borderId="0" xfId="0" applyNumberFormat="1" applyBorder="1"/>
    <xf numFmtId="0" fontId="0" fillId="0" borderId="0" xfId="0" applyBorder="1" applyAlignment="1">
      <alignment horizontal="center"/>
    </xf>
    <xf numFmtId="0" fontId="3" fillId="0" borderId="0" xfId="0" applyFont="1" applyBorder="1"/>
    <xf numFmtId="2" fontId="3" fillId="0" borderId="0" xfId="0" applyNumberFormat="1" applyFont="1" applyBorder="1"/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2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9" fillId="0" borderId="0" xfId="0" applyFo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174"/>
  <sheetViews>
    <sheetView topLeftCell="A143" zoomScale="73" zoomScaleNormal="73" workbookViewId="0">
      <selection activeCell="W162" sqref="W162"/>
    </sheetView>
  </sheetViews>
  <sheetFormatPr defaultRowHeight="14.4" x14ac:dyDescent="0.3"/>
  <cols>
    <col min="2" max="2" width="11.33203125" customWidth="1"/>
    <col min="3" max="3" width="10.33203125" bestFit="1" customWidth="1"/>
    <col min="5" max="5" width="9.33203125" bestFit="1" customWidth="1"/>
    <col min="6" max="6" width="5.21875" customWidth="1"/>
    <col min="8" max="8" width="5.77734375" bestFit="1" customWidth="1"/>
    <col min="9" max="9" width="10.44140625" customWidth="1"/>
    <col min="10" max="10" width="5.77734375" bestFit="1" customWidth="1"/>
    <col min="11" max="11" width="11.5546875" bestFit="1" customWidth="1"/>
    <col min="12" max="12" width="6" bestFit="1" customWidth="1"/>
    <col min="13" max="13" width="10" customWidth="1"/>
    <col min="14" max="14" width="7.109375" bestFit="1" customWidth="1"/>
    <col min="15" max="15" width="10.6640625" customWidth="1"/>
    <col min="16" max="16" width="10.5546875" bestFit="1" customWidth="1"/>
    <col min="18" max="18" width="10.5546875" bestFit="1" customWidth="1"/>
    <col min="20" max="20" width="10.5546875" bestFit="1" customWidth="1"/>
    <col min="21" max="21" width="12.77734375" customWidth="1"/>
    <col min="22" max="22" width="6.109375" customWidth="1"/>
    <col min="23" max="23" width="12.77734375" bestFit="1" customWidth="1"/>
    <col min="31" max="31" width="3.109375" bestFit="1" customWidth="1"/>
    <col min="33" max="33" width="3.109375" bestFit="1" customWidth="1"/>
    <col min="35" max="35" width="4.109375" bestFit="1" customWidth="1"/>
    <col min="37" max="37" width="3" bestFit="1" customWidth="1"/>
    <col min="39" max="39" width="4.109375" bestFit="1" customWidth="1"/>
  </cols>
  <sheetData>
    <row r="2" spans="1:28" x14ac:dyDescent="0.3">
      <c r="K2" t="s">
        <v>0</v>
      </c>
      <c r="L2">
        <f>L3*L4</f>
        <v>8</v>
      </c>
    </row>
    <row r="3" spans="1:28" x14ac:dyDescent="0.3">
      <c r="A3" s="1" t="s">
        <v>1</v>
      </c>
      <c r="K3" t="s">
        <v>2</v>
      </c>
      <c r="L3">
        <v>4</v>
      </c>
    </row>
    <row r="4" spans="1:28" x14ac:dyDescent="0.3">
      <c r="A4" s="1"/>
      <c r="K4" t="s">
        <v>64</v>
      </c>
      <c r="L4">
        <v>2</v>
      </c>
    </row>
    <row r="5" spans="1:28" x14ac:dyDescent="0.3">
      <c r="A5" s="1"/>
      <c r="K5" t="s">
        <v>4</v>
      </c>
      <c r="L5">
        <v>3</v>
      </c>
    </row>
    <row r="6" spans="1:28" ht="15.6" x14ac:dyDescent="0.3">
      <c r="K6" s="2"/>
      <c r="L6" s="2"/>
      <c r="M6" s="2"/>
      <c r="N6" s="2"/>
      <c r="O6" s="2"/>
      <c r="P6" s="2"/>
      <c r="Q6" s="2"/>
      <c r="R6" s="2"/>
      <c r="S6" s="2"/>
      <c r="T6" s="2" t="s">
        <v>5</v>
      </c>
      <c r="U6" s="2"/>
      <c r="V6" s="2"/>
      <c r="W6" s="2"/>
      <c r="X6" s="2"/>
      <c r="Y6" s="2" t="s">
        <v>6</v>
      </c>
      <c r="Z6" s="2"/>
      <c r="AA6" s="2"/>
      <c r="AB6" s="2"/>
    </row>
    <row r="7" spans="1:28" ht="15.6" x14ac:dyDescent="0.3">
      <c r="A7" s="39" t="s">
        <v>7</v>
      </c>
      <c r="B7" s="41" t="s">
        <v>8</v>
      </c>
      <c r="C7" s="42"/>
      <c r="D7" s="43"/>
      <c r="E7" s="44" t="s">
        <v>9</v>
      </c>
      <c r="F7" s="46" t="s">
        <v>10</v>
      </c>
      <c r="G7" s="3"/>
      <c r="H7" s="3"/>
      <c r="I7" s="3"/>
      <c r="K7" s="4" t="s">
        <v>11</v>
      </c>
      <c r="L7" s="4" t="s">
        <v>12</v>
      </c>
      <c r="M7" s="4" t="s">
        <v>13</v>
      </c>
      <c r="N7" s="4" t="s">
        <v>14</v>
      </c>
      <c r="O7" s="4" t="s">
        <v>15</v>
      </c>
      <c r="P7" s="4"/>
      <c r="Q7" s="4" t="s">
        <v>16</v>
      </c>
      <c r="R7" s="4" t="s">
        <v>17</v>
      </c>
      <c r="S7" s="2"/>
      <c r="T7" s="36" t="s">
        <v>2</v>
      </c>
      <c r="U7" s="37" t="s">
        <v>3</v>
      </c>
      <c r="V7" s="38"/>
      <c r="W7" s="36" t="s">
        <v>18</v>
      </c>
      <c r="X7" s="5"/>
      <c r="Y7" s="36" t="s">
        <v>2</v>
      </c>
      <c r="Z7" s="37" t="s">
        <v>3</v>
      </c>
      <c r="AA7" s="38"/>
      <c r="AB7" s="36" t="s">
        <v>18</v>
      </c>
    </row>
    <row r="8" spans="1:28" ht="15.6" x14ac:dyDescent="0.3">
      <c r="A8" s="40"/>
      <c r="B8" s="6" t="s">
        <v>19</v>
      </c>
      <c r="C8" s="6" t="s">
        <v>20</v>
      </c>
      <c r="D8" s="6" t="s">
        <v>21</v>
      </c>
      <c r="E8" s="45"/>
      <c r="F8" s="47"/>
      <c r="G8" s="3"/>
      <c r="H8" s="3"/>
      <c r="I8" s="3"/>
      <c r="K8" s="7" t="s">
        <v>22</v>
      </c>
      <c r="L8" s="7">
        <f>L5-1</f>
        <v>2</v>
      </c>
      <c r="M8" s="8">
        <f>SUMSQ(B17:D17)/(L3*L4)-M16</f>
        <v>1.4475000000002183</v>
      </c>
      <c r="N8" s="8">
        <f t="shared" ref="N8:N13" si="0">M8/L8</f>
        <v>0.72375000000010914</v>
      </c>
      <c r="O8" s="8">
        <f>N8/N$13</f>
        <v>0.4823660094418985</v>
      </c>
      <c r="P8" s="8" t="str">
        <f>IF(O8&lt;Q8,"TN",IF(O8&lt;R8,"*","**"))</f>
        <v>TN</v>
      </c>
      <c r="Q8" s="8">
        <f>FINV(0.05,L8,L$13)</f>
        <v>3.7388918324407361</v>
      </c>
      <c r="R8" s="8">
        <f>FINV(0.01,L8,L$13)</f>
        <v>6.5148841021827506</v>
      </c>
      <c r="S8" s="2"/>
      <c r="T8" s="36"/>
      <c r="U8" s="4">
        <v>0</v>
      </c>
      <c r="V8" s="4">
        <v>1</v>
      </c>
      <c r="W8" s="36"/>
      <c r="X8" s="5"/>
      <c r="Y8" s="36"/>
      <c r="Z8" s="4">
        <v>0</v>
      </c>
      <c r="AA8" s="4">
        <v>1</v>
      </c>
      <c r="AB8" s="36"/>
    </row>
    <row r="9" spans="1:28" ht="15.6" x14ac:dyDescent="0.3">
      <c r="A9" s="9" t="s">
        <v>56</v>
      </c>
      <c r="B9" s="24">
        <v>9.4</v>
      </c>
      <c r="C9" s="24">
        <v>10.199999999999999</v>
      </c>
      <c r="D9" s="24">
        <v>8.1</v>
      </c>
      <c r="E9" s="10">
        <f>SUM(B9:D9)</f>
        <v>27.700000000000003</v>
      </c>
      <c r="F9" s="11">
        <f>AVERAGE(B9:D9)</f>
        <v>9.2333333333333343</v>
      </c>
      <c r="G9" s="12"/>
      <c r="H9" s="12"/>
      <c r="I9" s="12"/>
      <c r="K9" s="7" t="s">
        <v>7</v>
      </c>
      <c r="L9" s="7">
        <f>L2-1</f>
        <v>7</v>
      </c>
      <c r="M9" s="8">
        <f>SUMSQ(E9:E16)/L5-M16</f>
        <v>19.766666666667334</v>
      </c>
      <c r="N9" s="8">
        <f t="shared" si="0"/>
        <v>2.823809523809619</v>
      </c>
      <c r="O9" s="8">
        <f>N9/N$13</f>
        <v>1.8820169000675209</v>
      </c>
      <c r="P9" s="8" t="str">
        <f>IF(O9&lt;Q9,"TN",IF(O9&lt;R9,"*","**"))</f>
        <v>TN</v>
      </c>
      <c r="Q9" s="8">
        <f>FINV(0.05,L9,L$13)</f>
        <v>2.7641992567781792</v>
      </c>
      <c r="R9" s="8">
        <f>FINV(0.01,L9,L$13)</f>
        <v>4.2778818532656411</v>
      </c>
      <c r="S9" s="2"/>
      <c r="T9" s="4">
        <v>1</v>
      </c>
      <c r="U9" s="8">
        <f>E9</f>
        <v>27.700000000000003</v>
      </c>
      <c r="V9" s="8">
        <f>E13</f>
        <v>34.5</v>
      </c>
      <c r="W9" s="7">
        <f>SUM(U9:V9)</f>
        <v>62.2</v>
      </c>
      <c r="X9" s="2"/>
      <c r="Y9" s="4">
        <v>1</v>
      </c>
      <c r="Z9" s="8">
        <f>F9</f>
        <v>9.2333333333333343</v>
      </c>
      <c r="AA9" s="8">
        <f>F13</f>
        <v>11.5</v>
      </c>
      <c r="AB9" s="8">
        <f>AVERAGE(Z9:AA9)</f>
        <v>10.366666666666667</v>
      </c>
    </row>
    <row r="10" spans="1:28" ht="15.6" x14ac:dyDescent="0.3">
      <c r="A10" s="9" t="s">
        <v>57</v>
      </c>
      <c r="B10" s="24">
        <v>7.7</v>
      </c>
      <c r="C10" s="24">
        <v>8.1999999999999993</v>
      </c>
      <c r="D10" s="24">
        <v>12</v>
      </c>
      <c r="E10" s="10">
        <f t="shared" ref="E10:E16" si="1">SUM(B10:D10)</f>
        <v>27.9</v>
      </c>
      <c r="F10" s="11">
        <f t="shared" ref="F10:F16" si="2">AVERAGE(B10:D10)</f>
        <v>9.2999999999999989</v>
      </c>
      <c r="G10" s="12"/>
      <c r="H10" s="12"/>
      <c r="I10" s="12"/>
      <c r="K10" s="7" t="s">
        <v>23</v>
      </c>
      <c r="L10" s="7">
        <f>L3-1</f>
        <v>3</v>
      </c>
      <c r="M10" s="8">
        <f>SUMSQ(W9:W12)/(L5*L4)-M16</f>
        <v>0.58666666666704259</v>
      </c>
      <c r="N10" s="8">
        <f t="shared" si="0"/>
        <v>0.19555555555568085</v>
      </c>
      <c r="O10" s="8">
        <f>N10/N$13</f>
        <v>0.13033416643533408</v>
      </c>
      <c r="P10" s="8" t="str">
        <f>IF(O10&lt;Q10,"TN",IF(O10&lt;R10,"*","**"))</f>
        <v>TN</v>
      </c>
      <c r="Q10" s="8">
        <f>FINV(0.05,L10,L$13)</f>
        <v>3.3438886781189128</v>
      </c>
      <c r="R10" s="8">
        <f>FINV(0.01,L10,L$13)</f>
        <v>5.5638858396937421</v>
      </c>
      <c r="S10" s="2"/>
      <c r="T10" s="4">
        <v>2</v>
      </c>
      <c r="U10" s="8">
        <f>E10</f>
        <v>27.9</v>
      </c>
      <c r="V10" s="8">
        <f>E14</f>
        <v>34.299999999999997</v>
      </c>
      <c r="W10" s="7">
        <f>SUM(U10:V10)</f>
        <v>62.199999999999996</v>
      </c>
      <c r="X10" s="2"/>
      <c r="Y10" s="4">
        <v>2</v>
      </c>
      <c r="Z10" s="8">
        <f>F10</f>
        <v>9.2999999999999989</v>
      </c>
      <c r="AA10" s="8">
        <f>F14</f>
        <v>11.433333333333332</v>
      </c>
      <c r="AB10" s="8">
        <f>AVERAGE(Z10:AA10)</f>
        <v>10.366666666666665</v>
      </c>
    </row>
    <row r="11" spans="1:28" ht="15.6" x14ac:dyDescent="0.3">
      <c r="A11" s="9" t="s">
        <v>58</v>
      </c>
      <c r="B11" s="24">
        <v>8.5</v>
      </c>
      <c r="C11" s="24">
        <v>9.3000000000000007</v>
      </c>
      <c r="D11" s="24">
        <v>10.7</v>
      </c>
      <c r="E11" s="10">
        <f t="shared" si="1"/>
        <v>28.5</v>
      </c>
      <c r="F11" s="11">
        <f t="shared" si="2"/>
        <v>9.5</v>
      </c>
      <c r="G11" s="12"/>
      <c r="H11" s="12"/>
      <c r="I11" s="12"/>
      <c r="K11" s="7" t="s">
        <v>64</v>
      </c>
      <c r="L11" s="7">
        <f>L4-1</f>
        <v>1</v>
      </c>
      <c r="M11" s="8">
        <f>SUMSQ(U13:V13)/(L5*L3)-M16</f>
        <v>17.681666666667297</v>
      </c>
      <c r="N11" s="8">
        <f t="shared" si="0"/>
        <v>17.681666666667297</v>
      </c>
      <c r="O11" s="8">
        <f>N11/N$13</f>
        <v>11.78450430436042</v>
      </c>
      <c r="P11" s="8" t="str">
        <f>IF(O11&lt;Q11,"TN",IF(O11&lt;R11,"*","**"))</f>
        <v>**</v>
      </c>
      <c r="Q11" s="8">
        <f>FINV(0.05,L11,L$13)</f>
        <v>4.6001099366694227</v>
      </c>
      <c r="R11" s="8">
        <f>FINV(0.01,L11,L$13)</f>
        <v>8.8615926651764276</v>
      </c>
      <c r="S11" s="2"/>
      <c r="T11" s="4">
        <v>3</v>
      </c>
      <c r="U11" s="8">
        <f>E11</f>
        <v>28.5</v>
      </c>
      <c r="V11" s="8">
        <f>E15</f>
        <v>31.699999999999996</v>
      </c>
      <c r="W11" s="7">
        <f>SUM(U11:V11)</f>
        <v>60.199999999999996</v>
      </c>
      <c r="X11" s="2"/>
      <c r="Y11" s="4">
        <v>3</v>
      </c>
      <c r="Z11" s="8">
        <f>F11</f>
        <v>9.5</v>
      </c>
      <c r="AA11" s="8">
        <f>F15</f>
        <v>10.566666666666665</v>
      </c>
      <c r="AB11" s="8">
        <f>AVERAGE(Z11:AA11)</f>
        <v>10.033333333333331</v>
      </c>
    </row>
    <row r="12" spans="1:28" ht="15.6" x14ac:dyDescent="0.3">
      <c r="A12" s="9" t="s">
        <v>59</v>
      </c>
      <c r="B12" s="24">
        <v>10.199999999999999</v>
      </c>
      <c r="C12" s="24">
        <v>9.6</v>
      </c>
      <c r="D12" s="24">
        <v>9.4</v>
      </c>
      <c r="E12" s="10">
        <f t="shared" si="1"/>
        <v>29.199999999999996</v>
      </c>
      <c r="F12" s="11">
        <f t="shared" si="2"/>
        <v>9.7333333333333325</v>
      </c>
      <c r="G12" s="12"/>
      <c r="H12" s="12"/>
      <c r="I12" s="12"/>
      <c r="K12" s="7" t="s">
        <v>65</v>
      </c>
      <c r="L12" s="7">
        <f>L10*L11</f>
        <v>3</v>
      </c>
      <c r="M12" s="8">
        <f>M9-M10-M11</f>
        <v>1.4983333333329938</v>
      </c>
      <c r="N12" s="8">
        <f t="shared" si="0"/>
        <v>0.49944444444433128</v>
      </c>
      <c r="O12" s="8">
        <f>N12/N$13</f>
        <v>0.33287049893540827</v>
      </c>
      <c r="P12" s="8" t="str">
        <f>IF(O12&lt;Q12,"TN",IF(O12&lt;R12,"*","**"))</f>
        <v>TN</v>
      </c>
      <c r="Q12" s="8">
        <f>FINV(0.05,L12,L$13)</f>
        <v>3.3438886781189128</v>
      </c>
      <c r="R12" s="8">
        <f>FINV(0.01,L12,L$13)</f>
        <v>5.5638858396937421</v>
      </c>
      <c r="S12" s="2"/>
      <c r="T12" s="4">
        <v>4</v>
      </c>
      <c r="U12" s="8">
        <f>E12</f>
        <v>29.199999999999996</v>
      </c>
      <c r="V12" s="8">
        <f>E16</f>
        <v>33.400000000000006</v>
      </c>
      <c r="W12" s="7">
        <f>SUM(U12:V12)</f>
        <v>62.6</v>
      </c>
      <c r="X12" s="2"/>
      <c r="Y12" s="4">
        <v>4</v>
      </c>
      <c r="Z12" s="8">
        <f>F12</f>
        <v>9.7333333333333325</v>
      </c>
      <c r="AA12" s="8">
        <f>F16</f>
        <v>11.133333333333335</v>
      </c>
      <c r="AB12" s="8">
        <f>AVERAGE(Z12:AA12)</f>
        <v>10.433333333333334</v>
      </c>
    </row>
    <row r="13" spans="1:28" ht="15.6" x14ac:dyDescent="0.3">
      <c r="A13" s="9" t="s">
        <v>60</v>
      </c>
      <c r="B13" s="24">
        <v>12</v>
      </c>
      <c r="C13" s="24">
        <v>12</v>
      </c>
      <c r="D13" s="24">
        <v>10.5</v>
      </c>
      <c r="E13" s="10">
        <f t="shared" si="1"/>
        <v>34.5</v>
      </c>
      <c r="F13" s="11">
        <f t="shared" si="2"/>
        <v>11.5</v>
      </c>
      <c r="G13" s="12"/>
      <c r="H13" s="12"/>
      <c r="I13" s="12"/>
      <c r="K13" s="7" t="s">
        <v>24</v>
      </c>
      <c r="L13" s="7">
        <f>L14-L8-L9</f>
        <v>14</v>
      </c>
      <c r="M13" s="8">
        <f>M14-M8-M9</f>
        <v>21.005833333333157</v>
      </c>
      <c r="N13" s="8">
        <f t="shared" si="0"/>
        <v>1.5004166666666541</v>
      </c>
      <c r="O13" s="13"/>
      <c r="P13" s="13"/>
      <c r="Q13" s="13"/>
      <c r="R13" s="13"/>
      <c r="S13" s="2"/>
      <c r="T13" s="14"/>
      <c r="U13" s="15">
        <f>SUM(U9:U12)</f>
        <v>113.29999999999998</v>
      </c>
      <c r="V13" s="15">
        <f>SUM(V9:V12)</f>
        <v>133.9</v>
      </c>
      <c r="W13" s="15"/>
      <c r="X13" s="15"/>
      <c r="Y13" s="14"/>
      <c r="Z13" s="15">
        <f>AVERAGE(Z9:Z12)</f>
        <v>9.4416666666666664</v>
      </c>
      <c r="AA13" s="15">
        <f>AVERAGE(AA9:AA12)</f>
        <v>11.158333333333331</v>
      </c>
      <c r="AB13" s="15"/>
    </row>
    <row r="14" spans="1:28" ht="15.6" x14ac:dyDescent="0.3">
      <c r="A14" s="9" t="s">
        <v>61</v>
      </c>
      <c r="B14" s="24">
        <v>12</v>
      </c>
      <c r="C14" s="24">
        <v>11</v>
      </c>
      <c r="D14" s="24">
        <v>11.3</v>
      </c>
      <c r="E14" s="10">
        <f t="shared" si="1"/>
        <v>34.299999999999997</v>
      </c>
      <c r="F14" s="11">
        <f t="shared" si="2"/>
        <v>11.433333333333332</v>
      </c>
      <c r="G14" s="12"/>
      <c r="H14" s="12"/>
      <c r="I14" s="12"/>
      <c r="K14" s="7" t="s">
        <v>25</v>
      </c>
      <c r="L14" s="7">
        <f>(L3*L4*L5)-1</f>
        <v>23</v>
      </c>
      <c r="M14" s="8">
        <f>SUMSQ(B9:D16)-M16</f>
        <v>42.220000000000709</v>
      </c>
      <c r="N14" s="13"/>
      <c r="O14" s="13"/>
      <c r="P14" s="13"/>
      <c r="Q14" s="13"/>
      <c r="R14" s="13"/>
      <c r="S14" s="2"/>
      <c r="T14" s="16"/>
      <c r="U14" s="2"/>
      <c r="V14" s="2"/>
      <c r="W14" s="2"/>
      <c r="X14" s="2"/>
      <c r="AA14" s="15"/>
      <c r="AB14" s="15"/>
    </row>
    <row r="15" spans="1:28" ht="15.6" x14ac:dyDescent="0.3">
      <c r="A15" s="9" t="s">
        <v>62</v>
      </c>
      <c r="B15" s="24">
        <v>9.6</v>
      </c>
      <c r="C15" s="24">
        <v>11.7</v>
      </c>
      <c r="D15" s="24">
        <v>10.4</v>
      </c>
      <c r="E15" s="10">
        <f t="shared" si="1"/>
        <v>31.699999999999996</v>
      </c>
      <c r="F15" s="11">
        <f t="shared" si="2"/>
        <v>10.566666666666665</v>
      </c>
      <c r="G15" s="12"/>
      <c r="H15" s="12"/>
      <c r="I15" s="1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AA15" s="15"/>
      <c r="AB15" s="2"/>
    </row>
    <row r="16" spans="1:28" ht="15.6" x14ac:dyDescent="0.3">
      <c r="A16" s="9" t="s">
        <v>63</v>
      </c>
      <c r="B16" s="24">
        <v>10.5</v>
      </c>
      <c r="C16" s="24">
        <v>10.6</v>
      </c>
      <c r="D16" s="24">
        <v>12.3</v>
      </c>
      <c r="E16" s="10">
        <f t="shared" si="1"/>
        <v>33.400000000000006</v>
      </c>
      <c r="F16" s="11">
        <f t="shared" si="2"/>
        <v>11.133333333333335</v>
      </c>
      <c r="G16" s="12"/>
      <c r="H16" s="12"/>
      <c r="I16" s="12"/>
      <c r="K16" s="2"/>
      <c r="L16" s="2" t="s">
        <v>26</v>
      </c>
      <c r="M16" s="2">
        <f>E17^2/(L3*L4*L5)</f>
        <v>2546.1599999999994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AA16" s="35"/>
      <c r="AB16" s="35"/>
    </row>
    <row r="17" spans="1:28" ht="15.6" x14ac:dyDescent="0.3">
      <c r="A17" s="17"/>
      <c r="B17" s="17">
        <f>SUM(B9:B16)</f>
        <v>79.899999999999991</v>
      </c>
      <c r="C17" s="17">
        <f>SUM(C9:C16)</f>
        <v>82.6</v>
      </c>
      <c r="D17" s="17">
        <f>SUM(D9:D16)</f>
        <v>84.7</v>
      </c>
      <c r="E17" s="17">
        <f>SUM(E9:E16)</f>
        <v>247.19999999999996</v>
      </c>
      <c r="F17" s="17">
        <f>SUM(F9:F16)</f>
        <v>82.4</v>
      </c>
      <c r="K17" s="2"/>
      <c r="L17" s="2"/>
      <c r="M17" s="2"/>
      <c r="N17" s="2"/>
      <c r="O17" s="2"/>
      <c r="P17" s="2"/>
      <c r="Q17" s="2"/>
      <c r="R17" s="2"/>
      <c r="S17" s="2"/>
      <c r="Y17" s="2"/>
      <c r="Z17" s="2"/>
      <c r="AA17" s="2"/>
      <c r="AB17" s="2"/>
    </row>
    <row r="19" spans="1:28" x14ac:dyDescent="0.3">
      <c r="E19" t="s">
        <v>27</v>
      </c>
      <c r="F19" t="s">
        <v>28</v>
      </c>
    </row>
    <row r="20" spans="1:28" ht="15.6" x14ac:dyDescent="0.3">
      <c r="A20" s="17" t="s">
        <v>29</v>
      </c>
      <c r="B20" s="17"/>
      <c r="C20" s="17">
        <f>SQRT(2*N13/(3))</f>
        <v>1.0001388792451624</v>
      </c>
      <c r="D20" s="18">
        <f>H20+F$28</f>
        <v>4.0726489479904364</v>
      </c>
      <c r="E20" s="9" t="s">
        <v>56</v>
      </c>
      <c r="F20" s="11">
        <f>F9</f>
        <v>9.2333333333333343</v>
      </c>
      <c r="G20" s="12" t="s">
        <v>30</v>
      </c>
      <c r="H20" s="11">
        <v>3</v>
      </c>
      <c r="I20" s="12"/>
      <c r="J20" t="s">
        <v>31</v>
      </c>
      <c r="K20" s="2" t="s">
        <v>66</v>
      </c>
      <c r="L20" s="15">
        <f>U13/(L3*L5)</f>
        <v>9.4416666666666647</v>
      </c>
      <c r="M20" t="s">
        <v>31</v>
      </c>
      <c r="N20" s="18">
        <f>L20+L22</f>
        <v>9.9779911406618833</v>
      </c>
      <c r="P20" t="s">
        <v>3</v>
      </c>
      <c r="Q20" s="17" t="s">
        <v>29</v>
      </c>
      <c r="R20" s="17"/>
      <c r="S20" s="17">
        <f>SQRT(2*N13/(3*4))</f>
        <v>0.50006943962258121</v>
      </c>
      <c r="U20" s="17" t="s">
        <v>29</v>
      </c>
      <c r="V20" s="17"/>
      <c r="W20" s="17">
        <f>SQRT(N13/(3*2))</f>
        <v>0.50006943962258121</v>
      </c>
    </row>
    <row r="21" spans="1:28" ht="15.6" x14ac:dyDescent="0.3">
      <c r="A21" s="17" t="s">
        <v>32</v>
      </c>
      <c r="B21" s="19" t="s">
        <v>33</v>
      </c>
      <c r="C21" s="17">
        <f>2.145/2</f>
        <v>1.0725</v>
      </c>
      <c r="D21" s="18">
        <f t="shared" ref="D21:D27" si="3">H21+F$28</f>
        <v>4.4059822813237703</v>
      </c>
      <c r="E21" s="9" t="s">
        <v>57</v>
      </c>
      <c r="F21" s="11">
        <f t="shared" ref="F21:F27" si="4">F10</f>
        <v>9.2999999999999989</v>
      </c>
      <c r="G21" s="12" t="s">
        <v>34</v>
      </c>
      <c r="H21" s="11">
        <v>3.3333333333333335</v>
      </c>
      <c r="I21" s="12"/>
      <c r="J21" t="s">
        <v>34</v>
      </c>
      <c r="K21" s="2" t="s">
        <v>67</v>
      </c>
      <c r="L21" s="15">
        <f>V13/(L3*L5)</f>
        <v>11.158333333333333</v>
      </c>
      <c r="M21" t="s">
        <v>54</v>
      </c>
      <c r="Q21" s="17" t="s">
        <v>32</v>
      </c>
      <c r="R21" s="19" t="s">
        <v>33</v>
      </c>
      <c r="S21" s="17">
        <f>2.145/2</f>
        <v>1.0725</v>
      </c>
      <c r="U21" s="17" t="s">
        <v>35</v>
      </c>
      <c r="V21" s="19" t="s">
        <v>36</v>
      </c>
      <c r="W21" s="17">
        <v>3.03</v>
      </c>
    </row>
    <row r="22" spans="1:28" ht="15.6" x14ac:dyDescent="0.3">
      <c r="A22" s="17"/>
      <c r="B22" s="17"/>
      <c r="C22" s="17" t="s">
        <v>37</v>
      </c>
      <c r="D22" s="18">
        <f t="shared" si="3"/>
        <v>4.4059822813237703</v>
      </c>
      <c r="E22" s="9" t="s">
        <v>58</v>
      </c>
      <c r="F22" s="11">
        <f t="shared" si="4"/>
        <v>9.5</v>
      </c>
      <c r="G22" s="12" t="s">
        <v>38</v>
      </c>
      <c r="H22" s="11">
        <v>3.3333333333333335</v>
      </c>
      <c r="I22" s="12"/>
      <c r="J22" t="s">
        <v>34</v>
      </c>
      <c r="K22" s="2" t="s">
        <v>39</v>
      </c>
      <c r="L22" s="15">
        <f>S20*S21</f>
        <v>0.53632447399521832</v>
      </c>
      <c r="Q22" s="17"/>
      <c r="R22" s="17"/>
      <c r="S22" s="17"/>
      <c r="U22" s="17"/>
      <c r="V22" s="17"/>
      <c r="W22" s="17"/>
    </row>
    <row r="23" spans="1:28" ht="15.6" x14ac:dyDescent="0.3">
      <c r="D23" s="18">
        <f t="shared" si="3"/>
        <v>4.7393156146571034</v>
      </c>
      <c r="E23" s="9" t="s">
        <v>59</v>
      </c>
      <c r="F23" s="11">
        <f t="shared" si="4"/>
        <v>9.7333333333333325</v>
      </c>
      <c r="G23" s="12" t="s">
        <v>31</v>
      </c>
      <c r="H23" s="11">
        <v>3.6666666666666665</v>
      </c>
      <c r="I23" s="12"/>
      <c r="J23" t="s">
        <v>30</v>
      </c>
      <c r="K23" s="2" t="s">
        <v>40</v>
      </c>
      <c r="L23" s="15">
        <f>W9/(L$4*L$5)</f>
        <v>10.366666666666667</v>
      </c>
    </row>
    <row r="24" spans="1:28" ht="15.6" x14ac:dyDescent="0.3">
      <c r="D24" s="18">
        <f t="shared" si="3"/>
        <v>4.7393156146571034</v>
      </c>
      <c r="E24" s="9" t="s">
        <v>60</v>
      </c>
      <c r="F24" s="11">
        <f t="shared" si="4"/>
        <v>11.5</v>
      </c>
      <c r="G24" s="12" t="s">
        <v>41</v>
      </c>
      <c r="H24" s="11">
        <v>3.6666666666666665</v>
      </c>
      <c r="I24" s="12"/>
      <c r="J24" t="s">
        <v>30</v>
      </c>
      <c r="K24" s="2" t="s">
        <v>42</v>
      </c>
      <c r="L24" s="15">
        <f>W10/(L$4*L$5)</f>
        <v>10.366666666666665</v>
      </c>
      <c r="N24" s="18"/>
    </row>
    <row r="25" spans="1:28" ht="15.6" x14ac:dyDescent="0.3">
      <c r="D25" s="18">
        <f t="shared" si="3"/>
        <v>5.0726489479904364</v>
      </c>
      <c r="E25" s="9" t="s">
        <v>61</v>
      </c>
      <c r="F25" s="11">
        <f t="shared" si="4"/>
        <v>11.433333333333332</v>
      </c>
      <c r="G25" s="12" t="s">
        <v>30</v>
      </c>
      <c r="H25" s="11">
        <v>4</v>
      </c>
      <c r="I25" s="12"/>
      <c r="J25" t="s">
        <v>38</v>
      </c>
      <c r="K25" s="2" t="s">
        <v>43</v>
      </c>
      <c r="L25" s="15">
        <f>W11/(L$4*L$5)</f>
        <v>10.033333333333333</v>
      </c>
      <c r="P25" t="s">
        <v>2</v>
      </c>
      <c r="Q25" s="17" t="s">
        <v>29</v>
      </c>
      <c r="R25" s="17"/>
      <c r="S25" s="17">
        <f>SQRT(2*N13/(3*2))</f>
        <v>0.7072049836425679</v>
      </c>
      <c r="U25" s="17" t="s">
        <v>29</v>
      </c>
      <c r="V25" s="17"/>
      <c r="W25" s="17">
        <f>SQRT(N13/(3*2))</f>
        <v>0.50006943962258121</v>
      </c>
    </row>
    <row r="26" spans="1:28" ht="15.6" x14ac:dyDescent="0.3">
      <c r="D26" s="18">
        <f t="shared" si="3"/>
        <v>5.5726489479904364</v>
      </c>
      <c r="E26" s="9" t="s">
        <v>62</v>
      </c>
      <c r="F26" s="11">
        <f t="shared" si="4"/>
        <v>10.566666666666665</v>
      </c>
      <c r="G26" s="12" t="s">
        <v>34</v>
      </c>
      <c r="H26" s="11">
        <v>4.5</v>
      </c>
      <c r="I26" s="12"/>
      <c r="J26" t="s">
        <v>44</v>
      </c>
      <c r="K26" s="2" t="s">
        <v>45</v>
      </c>
      <c r="L26" s="15">
        <f>W12/(L$4*L$5)</f>
        <v>10.433333333333334</v>
      </c>
      <c r="Q26" s="17" t="s">
        <v>32</v>
      </c>
      <c r="R26" s="19" t="s">
        <v>33</v>
      </c>
      <c r="S26" s="17">
        <f>2.145/2</f>
        <v>1.0725</v>
      </c>
      <c r="U26" s="17" t="s">
        <v>32</v>
      </c>
      <c r="V26" s="19" t="s">
        <v>36</v>
      </c>
      <c r="W26" s="17">
        <v>4.1100000000000003</v>
      </c>
    </row>
    <row r="27" spans="1:28" ht="15.6" x14ac:dyDescent="0.3">
      <c r="D27" s="18">
        <f t="shared" si="3"/>
        <v>5.7393156146571034</v>
      </c>
      <c r="E27" s="9" t="s">
        <v>63</v>
      </c>
      <c r="F27" s="11">
        <f t="shared" si="4"/>
        <v>11.133333333333335</v>
      </c>
      <c r="G27" s="12" t="s">
        <v>44</v>
      </c>
      <c r="H27" s="11">
        <v>4.666666666666667</v>
      </c>
      <c r="I27" s="12"/>
      <c r="J27" t="s">
        <v>41</v>
      </c>
      <c r="K27" s="2" t="s">
        <v>39</v>
      </c>
      <c r="L27" s="15">
        <f>S25*S26</f>
        <v>0.75847734495665409</v>
      </c>
      <c r="Q27" s="17"/>
      <c r="R27" s="17"/>
      <c r="S27" s="17" t="s">
        <v>37</v>
      </c>
      <c r="U27" s="17"/>
      <c r="V27" s="17"/>
      <c r="W27" s="17" t="s">
        <v>37</v>
      </c>
    </row>
    <row r="28" spans="1:28" x14ac:dyDescent="0.3">
      <c r="E28" s="20" t="s">
        <v>39</v>
      </c>
      <c r="F28">
        <f>C20*C21</f>
        <v>1.0726489479904366</v>
      </c>
    </row>
    <row r="32" spans="1:28" x14ac:dyDescent="0.3">
      <c r="K32" t="s">
        <v>0</v>
      </c>
      <c r="L32">
        <f>L33*L34</f>
        <v>8</v>
      </c>
    </row>
    <row r="33" spans="1:28" x14ac:dyDescent="0.3">
      <c r="A33" s="1" t="s">
        <v>46</v>
      </c>
      <c r="K33" t="s">
        <v>2</v>
      </c>
      <c r="L33">
        <v>4</v>
      </c>
    </row>
    <row r="34" spans="1:28" x14ac:dyDescent="0.3">
      <c r="A34" s="1"/>
      <c r="K34" t="s">
        <v>64</v>
      </c>
      <c r="L34">
        <v>2</v>
      </c>
    </row>
    <row r="35" spans="1:28" x14ac:dyDescent="0.3">
      <c r="A35" s="1"/>
      <c r="K35" t="s">
        <v>4</v>
      </c>
      <c r="L35">
        <v>3</v>
      </c>
    </row>
    <row r="36" spans="1:28" ht="15.6" x14ac:dyDescent="0.3">
      <c r="K36" s="2"/>
      <c r="L36" s="2"/>
      <c r="M36" s="2"/>
      <c r="N36" s="2"/>
      <c r="O36" s="2"/>
      <c r="P36" s="2"/>
      <c r="Q36" s="2"/>
      <c r="R36" s="2"/>
      <c r="S36" s="2"/>
      <c r="T36" s="2" t="s">
        <v>5</v>
      </c>
      <c r="U36" s="2"/>
      <c r="V36" s="2"/>
      <c r="W36" s="2"/>
      <c r="X36" s="2"/>
      <c r="Y36" s="2" t="s">
        <v>6</v>
      </c>
      <c r="Z36" s="2"/>
      <c r="AA36" s="2"/>
      <c r="AB36" s="2"/>
    </row>
    <row r="37" spans="1:28" ht="15.6" x14ac:dyDescent="0.3">
      <c r="A37" s="39" t="s">
        <v>7</v>
      </c>
      <c r="B37" s="41" t="s">
        <v>8</v>
      </c>
      <c r="C37" s="42"/>
      <c r="D37" s="43"/>
      <c r="E37" s="44" t="s">
        <v>9</v>
      </c>
      <c r="F37" s="46" t="s">
        <v>10</v>
      </c>
      <c r="G37" s="3"/>
      <c r="H37" s="3"/>
      <c r="I37" s="3"/>
      <c r="K37" s="4" t="s">
        <v>11</v>
      </c>
      <c r="L37" s="4" t="s">
        <v>12</v>
      </c>
      <c r="M37" s="4" t="s">
        <v>13</v>
      </c>
      <c r="N37" s="4" t="s">
        <v>14</v>
      </c>
      <c r="O37" s="4" t="s">
        <v>15</v>
      </c>
      <c r="P37" s="4"/>
      <c r="Q37" s="4" t="s">
        <v>16</v>
      </c>
      <c r="R37" s="4" t="s">
        <v>17</v>
      </c>
      <c r="S37" s="2"/>
      <c r="T37" s="36" t="s">
        <v>2</v>
      </c>
      <c r="U37" s="37" t="s">
        <v>3</v>
      </c>
      <c r="V37" s="38"/>
      <c r="W37" s="36" t="s">
        <v>18</v>
      </c>
      <c r="X37" s="5"/>
      <c r="Y37" s="36" t="s">
        <v>2</v>
      </c>
      <c r="Z37" s="37" t="s">
        <v>3</v>
      </c>
      <c r="AA37" s="38"/>
      <c r="AB37" s="36" t="s">
        <v>18</v>
      </c>
    </row>
    <row r="38" spans="1:28" ht="15.6" x14ac:dyDescent="0.3">
      <c r="A38" s="40"/>
      <c r="B38" s="6" t="s">
        <v>19</v>
      </c>
      <c r="C38" s="6" t="s">
        <v>20</v>
      </c>
      <c r="D38" s="6" t="s">
        <v>21</v>
      </c>
      <c r="E38" s="45"/>
      <c r="F38" s="47"/>
      <c r="G38" s="3"/>
      <c r="H38" s="3"/>
      <c r="I38" s="3"/>
      <c r="K38" s="7" t="s">
        <v>22</v>
      </c>
      <c r="L38" s="7">
        <f>L35-1</f>
        <v>2</v>
      </c>
      <c r="M38" s="8">
        <f>SUMSQ(B47:D47)/(L33*L34)-M46</f>
        <v>3.652500000001055</v>
      </c>
      <c r="N38" s="8">
        <f t="shared" ref="N38:N43" si="5">M38/L38</f>
        <v>1.8262500000005275</v>
      </c>
      <c r="O38" s="8">
        <f>N38/N$13</f>
        <v>1.2171618994727307</v>
      </c>
      <c r="P38" s="8" t="str">
        <f>IF(O38&lt;Q38,"TN",IF(O38&lt;R38,"*","**"))</f>
        <v>TN</v>
      </c>
      <c r="Q38" s="8">
        <f>FINV(0.05,L38,L$13)</f>
        <v>3.7388918324407361</v>
      </c>
      <c r="R38" s="8">
        <f>FINV(0.01,L38,L$13)</f>
        <v>6.5148841021827506</v>
      </c>
      <c r="S38" s="2"/>
      <c r="T38" s="36"/>
      <c r="U38" s="4">
        <v>0</v>
      </c>
      <c r="V38" s="4">
        <v>1</v>
      </c>
      <c r="W38" s="36"/>
      <c r="X38" s="5"/>
      <c r="Y38" s="36"/>
      <c r="Z38" s="4">
        <v>0</v>
      </c>
      <c r="AA38" s="4">
        <v>1</v>
      </c>
      <c r="AB38" s="36"/>
    </row>
    <row r="39" spans="1:28" ht="15.6" x14ac:dyDescent="0.3">
      <c r="A39" s="9" t="s">
        <v>56</v>
      </c>
      <c r="B39" s="24">
        <v>15.6</v>
      </c>
      <c r="C39" s="24">
        <v>14.5</v>
      </c>
      <c r="D39" s="24">
        <v>13.4</v>
      </c>
      <c r="E39" s="10">
        <f>SUM(B39:D39)</f>
        <v>43.5</v>
      </c>
      <c r="F39" s="11">
        <f>AVERAGE(B39:D39)</f>
        <v>14.5</v>
      </c>
      <c r="G39" s="12"/>
      <c r="H39" s="12"/>
      <c r="I39" s="12"/>
      <c r="K39" s="7" t="s">
        <v>7</v>
      </c>
      <c r="L39" s="7">
        <f>L32-1</f>
        <v>7</v>
      </c>
      <c r="M39" s="8">
        <f>SUMSQ(E39:E46)/L35-M46</f>
        <v>29.533333333335577</v>
      </c>
      <c r="N39" s="8">
        <f t="shared" si="5"/>
        <v>4.2190476190479398</v>
      </c>
      <c r="O39" s="8">
        <f>N39/N$13</f>
        <v>2.8119173245529412</v>
      </c>
      <c r="P39" s="8" t="str">
        <f>IF(O39&lt;Q39,"TN",IF(O39&lt;R39,"*","**"))</f>
        <v>*</v>
      </c>
      <c r="Q39" s="8">
        <f>FINV(0.05,L39,L$13)</f>
        <v>2.7641992567781792</v>
      </c>
      <c r="R39" s="8">
        <f>FINV(0.01,L39,L$13)</f>
        <v>4.2778818532656411</v>
      </c>
      <c r="S39" s="2"/>
      <c r="T39" s="4">
        <v>1</v>
      </c>
      <c r="U39" s="8">
        <f>E39</f>
        <v>43.5</v>
      </c>
      <c r="V39" s="8">
        <f>E43</f>
        <v>49.9</v>
      </c>
      <c r="W39" s="7">
        <f>SUM(U39:V39)</f>
        <v>93.4</v>
      </c>
      <c r="X39" s="2"/>
      <c r="Y39" s="4">
        <v>1</v>
      </c>
      <c r="Z39" s="8">
        <f>F39</f>
        <v>14.5</v>
      </c>
      <c r="AA39" s="8">
        <f>F43</f>
        <v>16.633333333333333</v>
      </c>
      <c r="AB39" s="8">
        <f>AVERAGE(Z39:AA39)</f>
        <v>15.566666666666666</v>
      </c>
    </row>
    <row r="40" spans="1:28" ht="15.6" x14ac:dyDescent="0.3">
      <c r="A40" s="9" t="s">
        <v>57</v>
      </c>
      <c r="B40" s="24">
        <v>14.5</v>
      </c>
      <c r="C40" s="24">
        <v>15.5</v>
      </c>
      <c r="D40" s="24">
        <v>18.5</v>
      </c>
      <c r="E40" s="10">
        <f t="shared" ref="E40:E46" si="6">SUM(B40:D40)</f>
        <v>48.5</v>
      </c>
      <c r="F40" s="11">
        <f t="shared" ref="F40:F46" si="7">AVERAGE(B40:D40)</f>
        <v>16.166666666666668</v>
      </c>
      <c r="G40" s="12"/>
      <c r="H40" s="12"/>
      <c r="I40" s="12"/>
      <c r="K40" s="7" t="s">
        <v>23</v>
      </c>
      <c r="L40" s="7">
        <f>L33-1</f>
        <v>3</v>
      </c>
      <c r="M40" s="8">
        <f>SUMSQ(W39:W42)/(L35*L34)-M46</f>
        <v>12.960000000001855</v>
      </c>
      <c r="N40" s="8">
        <f t="shared" si="5"/>
        <v>4.3200000000006185</v>
      </c>
      <c r="O40" s="8">
        <f>N40/N$13</f>
        <v>2.8792002221609474</v>
      </c>
      <c r="P40" s="8" t="str">
        <f>IF(O40&lt;Q40,"TN",IF(O40&lt;R40,"*","**"))</f>
        <v>TN</v>
      </c>
      <c r="Q40" s="8">
        <f>FINV(0.05,L40,L$13)</f>
        <v>3.3438886781189128</v>
      </c>
      <c r="R40" s="8">
        <f>FINV(0.01,L40,L$13)</f>
        <v>5.5638858396937421</v>
      </c>
      <c r="S40" s="2"/>
      <c r="T40" s="4">
        <v>2</v>
      </c>
      <c r="U40" s="8">
        <f>E40</f>
        <v>48.5</v>
      </c>
      <c r="V40" s="8">
        <f>E44</f>
        <v>54.5</v>
      </c>
      <c r="W40" s="7">
        <f>SUM(U40:V40)</f>
        <v>103</v>
      </c>
      <c r="X40" s="2"/>
      <c r="Y40" s="4">
        <v>2</v>
      </c>
      <c r="Z40" s="8">
        <f>F40</f>
        <v>16.166666666666668</v>
      </c>
      <c r="AA40" s="8">
        <f>F44</f>
        <v>18.166666666666668</v>
      </c>
      <c r="AB40" s="8">
        <f>AVERAGE(Z40:AA40)</f>
        <v>17.166666666666668</v>
      </c>
    </row>
    <row r="41" spans="1:28" ht="15.6" x14ac:dyDescent="0.3">
      <c r="A41" s="9" t="s">
        <v>58</v>
      </c>
      <c r="B41" s="24">
        <v>13.6</v>
      </c>
      <c r="C41" s="24">
        <v>16</v>
      </c>
      <c r="D41" s="24">
        <v>18</v>
      </c>
      <c r="E41" s="10">
        <f t="shared" si="6"/>
        <v>47.6</v>
      </c>
      <c r="F41" s="11">
        <f t="shared" si="7"/>
        <v>15.866666666666667</v>
      </c>
      <c r="G41" s="12"/>
      <c r="H41" s="12"/>
      <c r="I41" s="12"/>
      <c r="K41" s="7" t="s">
        <v>64</v>
      </c>
      <c r="L41" s="7">
        <f>L34-1</f>
        <v>1</v>
      </c>
      <c r="M41" s="8">
        <f>SUMSQ(U43:V43)/(L35*L33)-M46</f>
        <v>8.6400000000003274</v>
      </c>
      <c r="N41" s="8">
        <f t="shared" si="5"/>
        <v>8.6400000000003274</v>
      </c>
      <c r="O41" s="8">
        <f>N41/N$13</f>
        <v>5.7584004443212882</v>
      </c>
      <c r="P41" s="8" t="str">
        <f>IF(O41&lt;Q41,"TN",IF(O41&lt;R41,"*","**"))</f>
        <v>*</v>
      </c>
      <c r="Q41" s="8">
        <f>FINV(0.05,L41,L$13)</f>
        <v>4.6001099366694227</v>
      </c>
      <c r="R41" s="8">
        <f>FINV(0.01,L41,L$13)</f>
        <v>8.8615926651764276</v>
      </c>
      <c r="S41" s="2"/>
      <c r="T41" s="4">
        <v>3</v>
      </c>
      <c r="U41" s="8">
        <f>E41</f>
        <v>47.6</v>
      </c>
      <c r="V41" s="8">
        <f>E45</f>
        <v>45.4</v>
      </c>
      <c r="W41" s="7">
        <f>SUM(U41:V41)</f>
        <v>93</v>
      </c>
      <c r="X41" s="2"/>
      <c r="Y41" s="4">
        <v>3</v>
      </c>
      <c r="Z41" s="8">
        <f>F41</f>
        <v>15.866666666666667</v>
      </c>
      <c r="AA41" s="8">
        <f>F45</f>
        <v>15.133333333333333</v>
      </c>
      <c r="AB41" s="8">
        <f>AVERAGE(Z41:AA41)</f>
        <v>15.5</v>
      </c>
    </row>
    <row r="42" spans="1:28" ht="15.6" x14ac:dyDescent="0.3">
      <c r="A42" s="9" t="s">
        <v>59</v>
      </c>
      <c r="B42" s="24">
        <v>15</v>
      </c>
      <c r="C42" s="24">
        <v>13.4</v>
      </c>
      <c r="D42" s="24">
        <v>15.6</v>
      </c>
      <c r="E42" s="10">
        <f t="shared" si="6"/>
        <v>44</v>
      </c>
      <c r="F42" s="11">
        <f t="shared" si="7"/>
        <v>14.666666666666666</v>
      </c>
      <c r="G42" s="12"/>
      <c r="H42" s="12"/>
      <c r="I42" s="12"/>
      <c r="K42" s="7" t="s">
        <v>65</v>
      </c>
      <c r="L42" s="7">
        <f>L40*L41</f>
        <v>3</v>
      </c>
      <c r="M42" s="8">
        <f>M39-M40-M41</f>
        <v>7.933333333333394</v>
      </c>
      <c r="N42" s="8">
        <f t="shared" si="5"/>
        <v>2.6444444444444648</v>
      </c>
      <c r="O42" s="8">
        <f>N42/N$13</f>
        <v>1.7624733870221518</v>
      </c>
      <c r="P42" s="8" t="str">
        <f>IF(O42&lt;Q42,"TN",IF(O42&lt;R42,"*","**"))</f>
        <v>TN</v>
      </c>
      <c r="Q42" s="8">
        <f>FINV(0.05,L42,L$13)</f>
        <v>3.3438886781189128</v>
      </c>
      <c r="R42" s="8">
        <f>FINV(0.01,L42,L$13)</f>
        <v>5.5638858396937421</v>
      </c>
      <c r="S42" s="2"/>
      <c r="T42" s="4">
        <v>4</v>
      </c>
      <c r="U42" s="8">
        <f>E42</f>
        <v>44</v>
      </c>
      <c r="V42" s="8">
        <f>E46</f>
        <v>48.2</v>
      </c>
      <c r="W42" s="7">
        <f>SUM(U42:V42)</f>
        <v>92.2</v>
      </c>
      <c r="X42" s="2"/>
      <c r="Y42" s="4">
        <v>4</v>
      </c>
      <c r="Z42" s="8">
        <f>F42</f>
        <v>14.666666666666666</v>
      </c>
      <c r="AA42" s="8">
        <f>F46</f>
        <v>16.066666666666666</v>
      </c>
      <c r="AB42" s="8">
        <f>AVERAGE(Z42:AA42)</f>
        <v>15.366666666666667</v>
      </c>
    </row>
    <row r="43" spans="1:28" ht="15.6" x14ac:dyDescent="0.3">
      <c r="A43" s="9" t="s">
        <v>60</v>
      </c>
      <c r="B43" s="24">
        <v>16.5</v>
      </c>
      <c r="C43" s="24">
        <v>18.399999999999999</v>
      </c>
      <c r="D43" s="24">
        <v>15</v>
      </c>
      <c r="E43" s="10">
        <f t="shared" si="6"/>
        <v>49.9</v>
      </c>
      <c r="F43" s="11">
        <f t="shared" si="7"/>
        <v>16.633333333333333</v>
      </c>
      <c r="G43" s="12"/>
      <c r="H43" s="12"/>
      <c r="I43" s="12"/>
      <c r="K43" s="7" t="s">
        <v>24</v>
      </c>
      <c r="L43" s="7">
        <f>L44-L38-L39</f>
        <v>14</v>
      </c>
      <c r="M43" s="8">
        <f>M44-M38-M39</f>
        <v>36.674166666665769</v>
      </c>
      <c r="N43" s="8">
        <f t="shared" si="5"/>
        <v>2.6195833333332694</v>
      </c>
      <c r="O43" s="13"/>
      <c r="P43" s="13"/>
      <c r="Q43" s="13"/>
      <c r="R43" s="13"/>
      <c r="S43" s="2"/>
      <c r="T43" s="14"/>
      <c r="U43" s="15">
        <f>SUM(U39:U42)</f>
        <v>183.6</v>
      </c>
      <c r="V43" s="15">
        <f>SUM(V39:V42)</f>
        <v>198</v>
      </c>
      <c r="W43" s="15"/>
      <c r="X43" s="15"/>
      <c r="Y43" s="14"/>
      <c r="Z43" s="15">
        <f>AVERAGE(Z39:Z42)</f>
        <v>15.299999999999999</v>
      </c>
      <c r="AA43" s="15">
        <f>AVERAGE(AA39:AA42)</f>
        <v>16.5</v>
      </c>
      <c r="AB43" s="15"/>
    </row>
    <row r="44" spans="1:28" ht="15.6" x14ac:dyDescent="0.3">
      <c r="A44" s="9" t="s">
        <v>61</v>
      </c>
      <c r="B44" s="24">
        <v>19.3</v>
      </c>
      <c r="C44" s="24">
        <v>17.5</v>
      </c>
      <c r="D44" s="24">
        <v>17.7</v>
      </c>
      <c r="E44" s="10">
        <f t="shared" si="6"/>
        <v>54.5</v>
      </c>
      <c r="F44" s="11">
        <f t="shared" si="7"/>
        <v>18.166666666666668</v>
      </c>
      <c r="G44" s="12"/>
      <c r="H44" s="12"/>
      <c r="I44" s="12"/>
      <c r="K44" s="7" t="s">
        <v>25</v>
      </c>
      <c r="L44" s="7">
        <f>(L33*L34*L35)-1</f>
        <v>23</v>
      </c>
      <c r="M44" s="8">
        <f>SUMSQ(B39:D46)-M46</f>
        <v>69.860000000002401</v>
      </c>
      <c r="N44" s="13"/>
      <c r="O44" s="13"/>
      <c r="P44" s="13"/>
      <c r="Q44" s="13"/>
      <c r="R44" s="13"/>
      <c r="S44" s="2"/>
      <c r="T44" s="16"/>
      <c r="U44" s="2"/>
      <c r="V44" s="2"/>
      <c r="W44" s="2"/>
      <c r="X44" s="2"/>
      <c r="AA44" s="15"/>
      <c r="AB44" s="15"/>
    </row>
    <row r="45" spans="1:28" ht="15.6" x14ac:dyDescent="0.3">
      <c r="A45" s="9" t="s">
        <v>62</v>
      </c>
      <c r="B45" s="24">
        <v>13.4</v>
      </c>
      <c r="C45" s="24">
        <v>16</v>
      </c>
      <c r="D45" s="24">
        <v>16</v>
      </c>
      <c r="E45" s="10">
        <f t="shared" si="6"/>
        <v>45.4</v>
      </c>
      <c r="F45" s="11">
        <f t="shared" si="7"/>
        <v>15.133333333333333</v>
      </c>
      <c r="G45" s="12"/>
      <c r="H45" s="12"/>
      <c r="I45" s="1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AA45" s="15"/>
      <c r="AB45" s="2"/>
    </row>
    <row r="46" spans="1:28" ht="15.6" x14ac:dyDescent="0.3">
      <c r="A46" s="9" t="s">
        <v>63</v>
      </c>
      <c r="B46" s="24">
        <v>14.9</v>
      </c>
      <c r="C46" s="24">
        <v>17.8</v>
      </c>
      <c r="D46" s="24">
        <v>15.5</v>
      </c>
      <c r="E46" s="10">
        <f t="shared" si="6"/>
        <v>48.2</v>
      </c>
      <c r="F46" s="11">
        <f t="shared" si="7"/>
        <v>16.066666666666666</v>
      </c>
      <c r="G46" s="12"/>
      <c r="H46" s="12"/>
      <c r="I46" s="12"/>
      <c r="K46" s="2"/>
      <c r="L46" s="2" t="s">
        <v>26</v>
      </c>
      <c r="M46" s="2">
        <f>E47^2/(L33*L34*L35)</f>
        <v>6067.4399999999987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AA46" s="35"/>
      <c r="AB46" s="35"/>
    </row>
    <row r="47" spans="1:28" ht="15.6" x14ac:dyDescent="0.3">
      <c r="A47" s="17"/>
      <c r="B47" s="17">
        <f>SUM(B39:B46)</f>
        <v>122.80000000000001</v>
      </c>
      <c r="C47" s="17">
        <f>SUM(C39:C46)</f>
        <v>129.1</v>
      </c>
      <c r="D47" s="17">
        <f>SUM(D39:D46)</f>
        <v>129.69999999999999</v>
      </c>
      <c r="E47" s="17">
        <f>SUM(E39:E46)</f>
        <v>381.59999999999997</v>
      </c>
      <c r="F47" s="17">
        <f>SUM(F39:F46)</f>
        <v>127.19999999999999</v>
      </c>
      <c r="K47" s="2"/>
      <c r="L47" s="2"/>
      <c r="M47" s="2"/>
      <c r="N47" s="2"/>
      <c r="O47" s="2"/>
      <c r="P47" s="2"/>
      <c r="Q47" s="2"/>
      <c r="R47" s="2"/>
      <c r="S47" s="2"/>
      <c r="Y47" s="2"/>
      <c r="Z47" s="2"/>
      <c r="AA47" s="2"/>
      <c r="AB47" s="2"/>
    </row>
    <row r="49" spans="1:23" x14ac:dyDescent="0.3">
      <c r="E49" t="s">
        <v>27</v>
      </c>
      <c r="F49" t="s">
        <v>28</v>
      </c>
    </row>
    <row r="50" spans="1:23" ht="15.6" x14ac:dyDescent="0.3">
      <c r="A50" s="17" t="s">
        <v>29</v>
      </c>
      <c r="B50" s="17"/>
      <c r="C50" s="17">
        <f>SQRT(2*N43/(3))</f>
        <v>1.3215100789963148</v>
      </c>
      <c r="D50" s="18">
        <f>H50+F$28</f>
        <v>4.0726489479904364</v>
      </c>
      <c r="E50" s="9" t="s">
        <v>56</v>
      </c>
      <c r="F50" s="11">
        <f>F39</f>
        <v>14.5</v>
      </c>
      <c r="G50" s="12" t="s">
        <v>30</v>
      </c>
      <c r="H50" s="11">
        <v>3</v>
      </c>
      <c r="I50" s="12"/>
      <c r="J50" t="s">
        <v>31</v>
      </c>
      <c r="K50" s="2" t="s">
        <v>66</v>
      </c>
      <c r="L50" s="15">
        <f>U43/(L33*L35)</f>
        <v>15.299999999999999</v>
      </c>
      <c r="M50" t="s">
        <v>31</v>
      </c>
      <c r="N50" s="18">
        <f>L50+L52</f>
        <v>16.008659779861773</v>
      </c>
      <c r="P50" t="s">
        <v>3</v>
      </c>
      <c r="Q50" s="17" t="s">
        <v>29</v>
      </c>
      <c r="R50" s="17"/>
      <c r="S50" s="17">
        <f>SQRT(2*N43/(3*4))</f>
        <v>0.66075503949815739</v>
      </c>
      <c r="U50" s="17" t="s">
        <v>29</v>
      </c>
      <c r="V50" s="17"/>
      <c r="W50" s="17">
        <f>SQRT(N43/(3*2))</f>
        <v>0.66075503949815739</v>
      </c>
    </row>
    <row r="51" spans="1:23" ht="15.6" x14ac:dyDescent="0.3">
      <c r="A51" s="17" t="s">
        <v>32</v>
      </c>
      <c r="B51" s="19" t="s">
        <v>33</v>
      </c>
      <c r="C51" s="17">
        <f>2.145/2</f>
        <v>1.0725</v>
      </c>
      <c r="D51" s="18">
        <f t="shared" ref="D51:D57" si="8">H51+F$28</f>
        <v>4.4059822813237703</v>
      </c>
      <c r="E51" s="9" t="s">
        <v>57</v>
      </c>
      <c r="F51" s="11">
        <f t="shared" ref="F51:F57" si="9">F40</f>
        <v>16.166666666666668</v>
      </c>
      <c r="G51" s="12" t="s">
        <v>34</v>
      </c>
      <c r="H51" s="11">
        <v>3.3333333333333335</v>
      </c>
      <c r="I51" s="12"/>
      <c r="J51" t="s">
        <v>34</v>
      </c>
      <c r="K51" s="2" t="s">
        <v>67</v>
      </c>
      <c r="L51" s="15">
        <f>V43/(L33*L35)</f>
        <v>16.5</v>
      </c>
      <c r="M51" t="s">
        <v>54</v>
      </c>
      <c r="Q51" s="17" t="s">
        <v>32</v>
      </c>
      <c r="R51" s="19" t="s">
        <v>33</v>
      </c>
      <c r="S51" s="17">
        <f>2.145/2</f>
        <v>1.0725</v>
      </c>
      <c r="U51" s="17" t="s">
        <v>35</v>
      </c>
      <c r="V51" s="19" t="s">
        <v>36</v>
      </c>
      <c r="W51" s="17">
        <v>3.03</v>
      </c>
    </row>
    <row r="52" spans="1:23" ht="15.6" x14ac:dyDescent="0.3">
      <c r="A52" s="17"/>
      <c r="B52" s="17"/>
      <c r="C52" s="17" t="s">
        <v>37</v>
      </c>
      <c r="D52" s="18">
        <f t="shared" si="8"/>
        <v>4.4059822813237703</v>
      </c>
      <c r="E52" s="9" t="s">
        <v>58</v>
      </c>
      <c r="F52" s="11">
        <f t="shared" si="9"/>
        <v>15.866666666666667</v>
      </c>
      <c r="G52" s="12" t="s">
        <v>38</v>
      </c>
      <c r="H52" s="11">
        <v>3.3333333333333335</v>
      </c>
      <c r="I52" s="12"/>
      <c r="J52" t="s">
        <v>34</v>
      </c>
      <c r="K52" s="2" t="s">
        <v>39</v>
      </c>
      <c r="L52" s="15">
        <f>S50*S51</f>
        <v>0.70865977986177386</v>
      </c>
      <c r="Q52" s="17"/>
      <c r="R52" s="17"/>
      <c r="S52" s="17"/>
      <c r="U52" s="17"/>
      <c r="V52" s="17"/>
      <c r="W52" s="17"/>
    </row>
    <row r="53" spans="1:23" ht="15.6" x14ac:dyDescent="0.3">
      <c r="D53" s="18">
        <f t="shared" si="8"/>
        <v>4.7393156146571034</v>
      </c>
      <c r="E53" s="9" t="s">
        <v>59</v>
      </c>
      <c r="F53" s="11">
        <f t="shared" si="9"/>
        <v>14.666666666666666</v>
      </c>
      <c r="G53" s="12" t="s">
        <v>31</v>
      </c>
      <c r="H53" s="11">
        <v>3.6666666666666665</v>
      </c>
      <c r="I53" s="12"/>
      <c r="J53" t="s">
        <v>30</v>
      </c>
      <c r="K53" s="2" t="s">
        <v>40</v>
      </c>
      <c r="L53" s="15">
        <f>W39/(L$4*L$5)</f>
        <v>15.566666666666668</v>
      </c>
    </row>
    <row r="54" spans="1:23" ht="15.6" x14ac:dyDescent="0.3">
      <c r="D54" s="18">
        <f t="shared" si="8"/>
        <v>4.7393156146571034</v>
      </c>
      <c r="E54" s="9" t="s">
        <v>60</v>
      </c>
      <c r="F54" s="11">
        <f t="shared" si="9"/>
        <v>16.633333333333333</v>
      </c>
      <c r="G54" s="12" t="s">
        <v>41</v>
      </c>
      <c r="H54" s="11">
        <v>3.6666666666666665</v>
      </c>
      <c r="I54" s="12"/>
      <c r="J54" t="s">
        <v>30</v>
      </c>
      <c r="K54" s="2" t="s">
        <v>42</v>
      </c>
      <c r="L54" s="15">
        <f>W40/(L$4*L$5)</f>
        <v>17.166666666666668</v>
      </c>
      <c r="N54" s="18">
        <f>L54+L57</f>
        <v>18.168862938455522</v>
      </c>
    </row>
    <row r="55" spans="1:23" ht="15.6" x14ac:dyDescent="0.3">
      <c r="D55" s="18">
        <f t="shared" si="8"/>
        <v>5.0726489479904364</v>
      </c>
      <c r="E55" s="9" t="s">
        <v>61</v>
      </c>
      <c r="F55" s="11">
        <f t="shared" si="9"/>
        <v>18.166666666666668</v>
      </c>
      <c r="G55" s="12" t="s">
        <v>30</v>
      </c>
      <c r="H55" s="11">
        <v>4</v>
      </c>
      <c r="I55" s="12"/>
      <c r="J55" t="s">
        <v>38</v>
      </c>
      <c r="K55" s="2" t="s">
        <v>43</v>
      </c>
      <c r="L55" s="15">
        <f>W41/(L$4*L$5)</f>
        <v>15.5</v>
      </c>
      <c r="P55" t="s">
        <v>2</v>
      </c>
      <c r="Q55" s="17" t="s">
        <v>29</v>
      </c>
      <c r="R55" s="17"/>
      <c r="S55" s="17">
        <f>SQRT(2*N43/(3*2))</f>
        <v>0.93444873826466435</v>
      </c>
      <c r="U55" s="17" t="s">
        <v>29</v>
      </c>
      <c r="V55" s="17"/>
      <c r="W55" s="17">
        <f>SQRT(N43/(3*2))</f>
        <v>0.66075503949815739</v>
      </c>
    </row>
    <row r="56" spans="1:23" ht="15.6" x14ac:dyDescent="0.3">
      <c r="D56" s="18">
        <f t="shared" si="8"/>
        <v>5.5726489479904364</v>
      </c>
      <c r="E56" s="9" t="s">
        <v>62</v>
      </c>
      <c r="F56" s="11">
        <f t="shared" si="9"/>
        <v>15.133333333333333</v>
      </c>
      <c r="G56" s="12" t="s">
        <v>34</v>
      </c>
      <c r="H56" s="11">
        <v>4.5</v>
      </c>
      <c r="I56" s="12"/>
      <c r="J56" t="s">
        <v>44</v>
      </c>
      <c r="K56" s="2" t="s">
        <v>45</v>
      </c>
      <c r="L56" s="15">
        <f>W42/(L$4*L$5)</f>
        <v>15.366666666666667</v>
      </c>
      <c r="Q56" s="17" t="s">
        <v>32</v>
      </c>
      <c r="R56" s="19" t="s">
        <v>33</v>
      </c>
      <c r="S56" s="17">
        <f>2.145/2</f>
        <v>1.0725</v>
      </c>
      <c r="U56" s="17" t="s">
        <v>32</v>
      </c>
      <c r="V56" s="19" t="s">
        <v>36</v>
      </c>
      <c r="W56" s="17">
        <v>4.1100000000000003</v>
      </c>
    </row>
    <row r="57" spans="1:23" ht="15.6" x14ac:dyDescent="0.3">
      <c r="D57" s="18">
        <f t="shared" si="8"/>
        <v>5.7393156146571034</v>
      </c>
      <c r="E57" s="9" t="s">
        <v>63</v>
      </c>
      <c r="F57" s="11">
        <f t="shared" si="9"/>
        <v>16.066666666666666</v>
      </c>
      <c r="G57" s="12" t="s">
        <v>44</v>
      </c>
      <c r="H57" s="11">
        <v>4.666666666666667</v>
      </c>
      <c r="I57" s="12"/>
      <c r="J57" t="s">
        <v>41</v>
      </c>
      <c r="K57" s="2" t="s">
        <v>39</v>
      </c>
      <c r="L57" s="15">
        <f>S55*S56</f>
        <v>1.0021962717888526</v>
      </c>
      <c r="Q57" s="17"/>
      <c r="R57" s="17"/>
      <c r="S57" s="17" t="s">
        <v>37</v>
      </c>
      <c r="U57" s="17"/>
      <c r="V57" s="17"/>
      <c r="W57" s="17" t="s">
        <v>37</v>
      </c>
    </row>
    <row r="58" spans="1:23" x14ac:dyDescent="0.3">
      <c r="E58" s="20" t="s">
        <v>39</v>
      </c>
      <c r="F58">
        <f>C50*C51</f>
        <v>1.4173195597235477</v>
      </c>
    </row>
    <row r="62" spans="1:23" x14ac:dyDescent="0.3">
      <c r="K62" t="s">
        <v>0</v>
      </c>
      <c r="L62">
        <f>L63*L64</f>
        <v>8</v>
      </c>
    </row>
    <row r="63" spans="1:23" x14ac:dyDescent="0.3">
      <c r="A63" s="1" t="s">
        <v>49</v>
      </c>
      <c r="K63" t="s">
        <v>2</v>
      </c>
      <c r="L63">
        <v>4</v>
      </c>
    </row>
    <row r="64" spans="1:23" x14ac:dyDescent="0.3">
      <c r="A64" s="1"/>
      <c r="K64" t="s">
        <v>64</v>
      </c>
      <c r="L64">
        <v>2</v>
      </c>
    </row>
    <row r="65" spans="1:28" x14ac:dyDescent="0.3">
      <c r="A65" s="1"/>
      <c r="K65" t="s">
        <v>4</v>
      </c>
      <c r="L65">
        <v>3</v>
      </c>
    </row>
    <row r="66" spans="1:28" ht="15.6" x14ac:dyDescent="0.3">
      <c r="K66" s="2"/>
      <c r="L66" s="2"/>
      <c r="M66" s="2"/>
      <c r="N66" s="2"/>
      <c r="O66" s="2"/>
      <c r="P66" s="2"/>
      <c r="Q66" s="2"/>
      <c r="R66" s="2"/>
      <c r="S66" s="2"/>
      <c r="T66" s="2" t="s">
        <v>5</v>
      </c>
      <c r="U66" s="2"/>
      <c r="V66" s="2"/>
      <c r="W66" s="2"/>
      <c r="X66" s="2"/>
      <c r="Y66" s="2" t="s">
        <v>6</v>
      </c>
      <c r="Z66" s="2"/>
      <c r="AA66" s="2"/>
      <c r="AB66" s="2"/>
    </row>
    <row r="67" spans="1:28" ht="15.6" x14ac:dyDescent="0.3">
      <c r="A67" s="39" t="s">
        <v>7</v>
      </c>
      <c r="B67" s="41" t="s">
        <v>8</v>
      </c>
      <c r="C67" s="42"/>
      <c r="D67" s="43"/>
      <c r="E67" s="44" t="s">
        <v>9</v>
      </c>
      <c r="F67" s="46" t="s">
        <v>10</v>
      </c>
      <c r="G67" s="3"/>
      <c r="H67" s="3"/>
      <c r="I67" s="3"/>
      <c r="K67" s="4" t="s">
        <v>11</v>
      </c>
      <c r="L67" s="4" t="s">
        <v>12</v>
      </c>
      <c r="M67" s="4" t="s">
        <v>13</v>
      </c>
      <c r="N67" s="4" t="s">
        <v>14</v>
      </c>
      <c r="O67" s="4" t="s">
        <v>15</v>
      </c>
      <c r="P67" s="4"/>
      <c r="Q67" s="4" t="s">
        <v>16</v>
      </c>
      <c r="R67" s="4" t="s">
        <v>17</v>
      </c>
      <c r="S67" s="2"/>
      <c r="T67" s="36" t="s">
        <v>2</v>
      </c>
      <c r="U67" s="37" t="s">
        <v>3</v>
      </c>
      <c r="V67" s="38"/>
      <c r="W67" s="36" t="s">
        <v>18</v>
      </c>
      <c r="X67" s="5"/>
      <c r="Y67" s="36" t="s">
        <v>2</v>
      </c>
      <c r="Z67" s="37" t="s">
        <v>3</v>
      </c>
      <c r="AA67" s="38"/>
      <c r="AB67" s="36" t="s">
        <v>18</v>
      </c>
    </row>
    <row r="68" spans="1:28" ht="15.6" x14ac:dyDescent="0.3">
      <c r="A68" s="40"/>
      <c r="B68" s="6" t="s">
        <v>19</v>
      </c>
      <c r="C68" s="6" t="s">
        <v>20</v>
      </c>
      <c r="D68" s="6" t="s">
        <v>21</v>
      </c>
      <c r="E68" s="45"/>
      <c r="F68" s="47"/>
      <c r="G68" s="3"/>
      <c r="H68" s="3"/>
      <c r="I68" s="3"/>
      <c r="K68" s="7" t="s">
        <v>22</v>
      </c>
      <c r="L68" s="7">
        <f>L65-1</f>
        <v>2</v>
      </c>
      <c r="M68" s="8">
        <f>SUMSQ(B77:D77)/(L63*L64)-M76</f>
        <v>11.065833333330374</v>
      </c>
      <c r="N68" s="8">
        <f t="shared" ref="N68:N73" si="10">M68/L68</f>
        <v>5.5329166666651872</v>
      </c>
      <c r="O68" s="8">
        <f>N68/N$13</f>
        <v>3.6875867814486423</v>
      </c>
      <c r="P68" s="8" t="str">
        <f>IF(O68&lt;Q68,"TN",IF(O68&lt;R68,"*","**"))</f>
        <v>TN</v>
      </c>
      <c r="Q68" s="8">
        <f>FINV(0.05,L68,L$13)</f>
        <v>3.7388918324407361</v>
      </c>
      <c r="R68" s="8">
        <f>FINV(0.01,L68,L$13)</f>
        <v>6.5148841021827506</v>
      </c>
      <c r="S68" s="2"/>
      <c r="T68" s="36"/>
      <c r="U68" s="4">
        <v>0</v>
      </c>
      <c r="V68" s="4">
        <v>1</v>
      </c>
      <c r="W68" s="36"/>
      <c r="X68" s="5"/>
      <c r="Y68" s="36"/>
      <c r="Z68" s="4">
        <v>0</v>
      </c>
      <c r="AA68" s="4">
        <v>1</v>
      </c>
      <c r="AB68" s="36"/>
    </row>
    <row r="69" spans="1:28" ht="15.6" x14ac:dyDescent="0.3">
      <c r="A69" s="9" t="s">
        <v>56</v>
      </c>
      <c r="B69" s="24">
        <v>30.6</v>
      </c>
      <c r="C69" s="24">
        <v>29.7</v>
      </c>
      <c r="D69" s="24">
        <v>19.2</v>
      </c>
      <c r="E69" s="10">
        <f>SUM(B69:D69)</f>
        <v>79.5</v>
      </c>
      <c r="F69" s="11">
        <f>AVERAGE(B69:D69)</f>
        <v>26.5</v>
      </c>
      <c r="G69" s="12"/>
      <c r="H69" s="12"/>
      <c r="I69" s="12"/>
      <c r="K69" s="7" t="s">
        <v>7</v>
      </c>
      <c r="L69" s="7">
        <f>L62-1</f>
        <v>7</v>
      </c>
      <c r="M69" s="8">
        <f>SUMSQ(E69:E76)/L65-M76</f>
        <v>277.04666666666526</v>
      </c>
      <c r="N69" s="8">
        <f t="shared" si="10"/>
        <v>39.578095238095038</v>
      </c>
      <c r="O69" s="8">
        <f>N69/N$13</f>
        <v>26.378069583845846</v>
      </c>
      <c r="P69" s="8" t="str">
        <f>IF(O69&lt;Q69,"TN",IF(O69&lt;R69,"*","**"))</f>
        <v>**</v>
      </c>
      <c r="Q69" s="8">
        <f>FINV(0.05,L69,L$13)</f>
        <v>2.7641992567781792</v>
      </c>
      <c r="R69" s="8">
        <f>FINV(0.01,L69,L$13)</f>
        <v>4.2778818532656411</v>
      </c>
      <c r="S69" s="2"/>
      <c r="T69" s="4">
        <v>1</v>
      </c>
      <c r="U69" s="8">
        <f>E69</f>
        <v>79.5</v>
      </c>
      <c r="V69" s="8">
        <f>E73</f>
        <v>95.5</v>
      </c>
      <c r="W69" s="7">
        <f>SUM(U69:V69)</f>
        <v>175</v>
      </c>
      <c r="X69" s="2"/>
      <c r="Y69" s="4">
        <v>1</v>
      </c>
      <c r="Z69" s="8">
        <f>F69</f>
        <v>26.5</v>
      </c>
      <c r="AA69" s="8">
        <f>F73</f>
        <v>31.833333333333332</v>
      </c>
      <c r="AB69" s="8">
        <f>AVERAGE(Z69:AA69)</f>
        <v>29.166666666666664</v>
      </c>
    </row>
    <row r="70" spans="1:28" ht="15.6" x14ac:dyDescent="0.3">
      <c r="A70" s="9" t="s">
        <v>57</v>
      </c>
      <c r="B70" s="24">
        <v>26</v>
      </c>
      <c r="C70" s="24">
        <v>24.3</v>
      </c>
      <c r="D70" s="24">
        <v>15.6</v>
      </c>
      <c r="E70" s="10">
        <f t="shared" ref="E70:E76" si="11">SUM(B70:D70)</f>
        <v>65.899999999999991</v>
      </c>
      <c r="F70" s="11">
        <f t="shared" ref="F70:F76" si="12">AVERAGE(B70:D70)</f>
        <v>21.966666666666665</v>
      </c>
      <c r="G70" s="12"/>
      <c r="H70" s="12"/>
      <c r="I70" s="12"/>
      <c r="K70" s="7" t="s">
        <v>23</v>
      </c>
      <c r="L70" s="7">
        <f>L63-1</f>
        <v>3</v>
      </c>
      <c r="M70" s="8">
        <f>SUMSQ(W69:W72)/(L65*L64)-M76</f>
        <v>53.876666666663368</v>
      </c>
      <c r="N70" s="8">
        <f t="shared" si="10"/>
        <v>17.958888888887788</v>
      </c>
      <c r="O70" s="8">
        <f>N70/N$13</f>
        <v>11.969267795981965</v>
      </c>
      <c r="P70" s="8" t="str">
        <f>IF(O70&lt;Q70,"TN",IF(O70&lt;R70,"*","**"))</f>
        <v>**</v>
      </c>
      <c r="Q70" s="8">
        <f>FINV(0.05,L70,L$13)</f>
        <v>3.3438886781189128</v>
      </c>
      <c r="R70" s="8">
        <f>FINV(0.01,L70,L$13)</f>
        <v>5.5638858396937421</v>
      </c>
      <c r="S70" s="2"/>
      <c r="T70" s="4">
        <v>2</v>
      </c>
      <c r="U70" s="8">
        <f>E70</f>
        <v>65.899999999999991</v>
      </c>
      <c r="V70" s="8">
        <f>E74</f>
        <v>88</v>
      </c>
      <c r="W70" s="7">
        <f>SUM(U70:V70)</f>
        <v>153.89999999999998</v>
      </c>
      <c r="X70" s="2"/>
      <c r="Y70" s="4">
        <v>2</v>
      </c>
      <c r="Z70" s="8">
        <f>F70</f>
        <v>21.966666666666665</v>
      </c>
      <c r="AA70" s="8">
        <f>F74</f>
        <v>29.333333333333332</v>
      </c>
      <c r="AB70" s="8">
        <f>AVERAGE(Z70:AA70)</f>
        <v>25.65</v>
      </c>
    </row>
    <row r="71" spans="1:28" ht="15.6" x14ac:dyDescent="0.3">
      <c r="A71" s="9" t="s">
        <v>58</v>
      </c>
      <c r="B71" s="24">
        <v>28.4</v>
      </c>
      <c r="C71" s="24">
        <v>24.3</v>
      </c>
      <c r="D71" s="24">
        <v>29.2</v>
      </c>
      <c r="E71" s="10">
        <f t="shared" si="11"/>
        <v>81.900000000000006</v>
      </c>
      <c r="F71" s="11">
        <f t="shared" si="12"/>
        <v>27.3</v>
      </c>
      <c r="G71" s="12"/>
      <c r="H71" s="12"/>
      <c r="I71" s="12"/>
      <c r="K71" s="7" t="s">
        <v>64</v>
      </c>
      <c r="L71" s="7">
        <f>L64-1</f>
        <v>1</v>
      </c>
      <c r="M71" s="8">
        <f>SUMSQ(U73:V73)/(L65*L63)-M76</f>
        <v>117.04166666666424</v>
      </c>
      <c r="N71" s="8">
        <f t="shared" si="10"/>
        <v>117.04166666666424</v>
      </c>
      <c r="O71" s="8">
        <f>N71/N$13</f>
        <v>78.006109414050684</v>
      </c>
      <c r="P71" s="8" t="str">
        <f>IF(O71&lt;Q71,"TN",IF(O71&lt;R71,"*","**"))</f>
        <v>**</v>
      </c>
      <c r="Q71" s="8">
        <f>FINV(0.05,L71,L$13)</f>
        <v>4.6001099366694227</v>
      </c>
      <c r="R71" s="8">
        <f>FINV(0.01,L71,L$13)</f>
        <v>8.8615926651764276</v>
      </c>
      <c r="S71" s="2"/>
      <c r="T71" s="4">
        <v>3</v>
      </c>
      <c r="U71" s="8">
        <f>E71</f>
        <v>81.900000000000006</v>
      </c>
      <c r="V71" s="8">
        <f>E75</f>
        <v>73.8</v>
      </c>
      <c r="W71" s="7">
        <f>SUM(U71:V71)</f>
        <v>155.69999999999999</v>
      </c>
      <c r="X71" s="2"/>
      <c r="Y71" s="4">
        <v>3</v>
      </c>
      <c r="Z71" s="8">
        <f>F71</f>
        <v>27.3</v>
      </c>
      <c r="AA71" s="8">
        <f>F75</f>
        <v>24.599999999999998</v>
      </c>
      <c r="AB71" s="8">
        <f>AVERAGE(Z71:AA71)</f>
        <v>25.95</v>
      </c>
    </row>
    <row r="72" spans="1:28" ht="15.6" x14ac:dyDescent="0.3">
      <c r="A72" s="9" t="s">
        <v>59</v>
      </c>
      <c r="B72" s="24">
        <v>23.6</v>
      </c>
      <c r="C72" s="24">
        <v>20.3</v>
      </c>
      <c r="D72" s="24">
        <v>21.3</v>
      </c>
      <c r="E72" s="10">
        <f t="shared" si="11"/>
        <v>65.2</v>
      </c>
      <c r="F72" s="11">
        <f t="shared" si="12"/>
        <v>21.733333333333334</v>
      </c>
      <c r="G72" s="12"/>
      <c r="H72" s="12"/>
      <c r="I72" s="12"/>
      <c r="K72" s="7" t="s">
        <v>65</v>
      </c>
      <c r="L72" s="7">
        <f>L70*L71</f>
        <v>3</v>
      </c>
      <c r="M72" s="8">
        <f>M69-M70-M71</f>
        <v>106.12833333333765</v>
      </c>
      <c r="N72" s="8">
        <f t="shared" si="10"/>
        <v>35.37611111111255</v>
      </c>
      <c r="O72" s="8">
        <f>N72/N$13</f>
        <v>23.577524761641442</v>
      </c>
      <c r="P72" s="8" t="str">
        <f>IF(O72&lt;Q72,"TN",IF(O72&lt;R72,"*","**"))</f>
        <v>**</v>
      </c>
      <c r="Q72" s="8">
        <f>FINV(0.05,L72,L$13)</f>
        <v>3.3438886781189128</v>
      </c>
      <c r="R72" s="8">
        <f>FINV(0.01,L72,L$13)</f>
        <v>5.5638858396937421</v>
      </c>
      <c r="S72" s="2"/>
      <c r="T72" s="4">
        <v>4</v>
      </c>
      <c r="U72" s="8">
        <f>E72</f>
        <v>65.2</v>
      </c>
      <c r="V72" s="8">
        <f>E76</f>
        <v>88.199999999999989</v>
      </c>
      <c r="W72" s="7">
        <f>SUM(U72:V72)</f>
        <v>153.39999999999998</v>
      </c>
      <c r="X72" s="2"/>
      <c r="Y72" s="4">
        <v>4</v>
      </c>
      <c r="Z72" s="8">
        <f>F72</f>
        <v>21.733333333333334</v>
      </c>
      <c r="AA72" s="8">
        <f>F76</f>
        <v>29.399999999999995</v>
      </c>
      <c r="AB72" s="8">
        <f>AVERAGE(Z72:AA72)</f>
        <v>25.566666666666663</v>
      </c>
    </row>
    <row r="73" spans="1:28" ht="15.6" x14ac:dyDescent="0.3">
      <c r="A73" s="9" t="s">
        <v>60</v>
      </c>
      <c r="B73" s="24">
        <v>29.5</v>
      </c>
      <c r="C73" s="24">
        <v>33</v>
      </c>
      <c r="D73" s="24">
        <v>33</v>
      </c>
      <c r="E73" s="10">
        <f t="shared" si="11"/>
        <v>95.5</v>
      </c>
      <c r="F73" s="11">
        <f t="shared" si="12"/>
        <v>31.833333333333332</v>
      </c>
      <c r="G73" s="12"/>
      <c r="H73" s="12"/>
      <c r="I73" s="12"/>
      <c r="K73" s="7" t="s">
        <v>24</v>
      </c>
      <c r="L73" s="7">
        <f>L74-L68-L69</f>
        <v>14</v>
      </c>
      <c r="M73" s="8">
        <f>M74-M68-M69</f>
        <v>264.10083333334114</v>
      </c>
      <c r="N73" s="8">
        <f t="shared" si="10"/>
        <v>18.864345238095797</v>
      </c>
      <c r="O73" s="13"/>
      <c r="P73" s="13"/>
      <c r="Q73" s="13"/>
      <c r="R73" s="13"/>
      <c r="S73" s="2"/>
      <c r="T73" s="14"/>
      <c r="U73" s="15">
        <f>SUM(U69:U72)</f>
        <v>292.5</v>
      </c>
      <c r="V73" s="15">
        <f>SUM(V69:V72)</f>
        <v>345.5</v>
      </c>
      <c r="W73" s="15"/>
      <c r="X73" s="15"/>
      <c r="Y73" s="14"/>
      <c r="Z73" s="15">
        <f>AVERAGE(Z69:Z72)</f>
        <v>24.375</v>
      </c>
      <c r="AA73" s="15">
        <f>AVERAGE(AA69:AA72)</f>
        <v>28.791666666666664</v>
      </c>
      <c r="AB73" s="15"/>
    </row>
    <row r="74" spans="1:28" ht="15.6" x14ac:dyDescent="0.3">
      <c r="A74" s="9" t="s">
        <v>61</v>
      </c>
      <c r="B74" s="24">
        <v>32</v>
      </c>
      <c r="C74" s="24">
        <v>28</v>
      </c>
      <c r="D74" s="24">
        <v>28</v>
      </c>
      <c r="E74" s="10">
        <f t="shared" si="11"/>
        <v>88</v>
      </c>
      <c r="F74" s="11">
        <f t="shared" si="12"/>
        <v>29.333333333333332</v>
      </c>
      <c r="G74" s="12"/>
      <c r="H74" s="12"/>
      <c r="I74" s="12"/>
      <c r="K74" s="7" t="s">
        <v>25</v>
      </c>
      <c r="L74" s="7">
        <f>(L63*L64*L65)-1</f>
        <v>23</v>
      </c>
      <c r="M74" s="8">
        <f>SUMSQ(B69:D76)-M76</f>
        <v>552.21333333333678</v>
      </c>
      <c r="N74" s="13"/>
      <c r="O74" s="13"/>
      <c r="P74" s="13"/>
      <c r="Q74" s="13"/>
      <c r="R74" s="13"/>
      <c r="S74" s="2"/>
      <c r="T74" s="16"/>
      <c r="U74" s="2"/>
      <c r="V74" s="2"/>
      <c r="W74" s="2"/>
      <c r="X74" s="2"/>
      <c r="AA74" s="15"/>
      <c r="AB74" s="15"/>
    </row>
    <row r="75" spans="1:28" ht="15.6" x14ac:dyDescent="0.3">
      <c r="A75" s="9" t="s">
        <v>62</v>
      </c>
      <c r="B75" s="24">
        <v>19.2</v>
      </c>
      <c r="C75" s="24">
        <v>27.3</v>
      </c>
      <c r="D75" s="24">
        <v>27.3</v>
      </c>
      <c r="E75" s="10">
        <f t="shared" si="11"/>
        <v>73.8</v>
      </c>
      <c r="F75" s="11">
        <f t="shared" si="12"/>
        <v>24.599999999999998</v>
      </c>
      <c r="G75" s="12"/>
      <c r="H75" s="12"/>
      <c r="I75" s="1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AA75" s="15"/>
      <c r="AB75" s="2"/>
    </row>
    <row r="76" spans="1:28" ht="15.6" x14ac:dyDescent="0.3">
      <c r="A76" s="9" t="s">
        <v>63</v>
      </c>
      <c r="B76" s="24">
        <v>23.6</v>
      </c>
      <c r="C76" s="24">
        <v>32.299999999999997</v>
      </c>
      <c r="D76" s="24">
        <v>32.299999999999997</v>
      </c>
      <c r="E76" s="10">
        <f t="shared" si="11"/>
        <v>88.199999999999989</v>
      </c>
      <c r="F76" s="11">
        <f t="shared" si="12"/>
        <v>29.399999999999995</v>
      </c>
      <c r="G76" s="12"/>
      <c r="H76" s="12"/>
      <c r="I76" s="12"/>
      <c r="K76" s="2"/>
      <c r="L76" s="2" t="s">
        <v>26</v>
      </c>
      <c r="M76" s="2">
        <f>E77^2/(L63*L64*L65)</f>
        <v>16960.166666666668</v>
      </c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AA76" s="35"/>
      <c r="AB76" s="35"/>
    </row>
    <row r="77" spans="1:28" ht="15.6" x14ac:dyDescent="0.3">
      <c r="A77" s="17"/>
      <c r="B77" s="17">
        <f>SUM(B69:B76)</f>
        <v>212.89999999999998</v>
      </c>
      <c r="C77" s="17">
        <f>SUM(C69:C76)</f>
        <v>219.2</v>
      </c>
      <c r="D77" s="17">
        <f>SUM(D69:D76)</f>
        <v>205.90000000000003</v>
      </c>
      <c r="E77" s="17">
        <f>SUM(E69:E76)</f>
        <v>638</v>
      </c>
      <c r="F77" s="17">
        <f>SUM(F69:F76)</f>
        <v>212.66666666666669</v>
      </c>
      <c r="K77" s="2"/>
      <c r="L77" s="2"/>
      <c r="M77" s="2"/>
      <c r="N77" s="2"/>
      <c r="O77" s="2"/>
      <c r="P77" s="2"/>
      <c r="Q77" s="2"/>
      <c r="R77" s="2"/>
      <c r="S77" s="2"/>
      <c r="Y77" s="2"/>
      <c r="Z77" s="2"/>
      <c r="AA77" s="2"/>
      <c r="AB77" s="2"/>
    </row>
    <row r="79" spans="1:28" x14ac:dyDescent="0.3">
      <c r="E79" t="s">
        <v>27</v>
      </c>
      <c r="F79" t="s">
        <v>28</v>
      </c>
    </row>
    <row r="80" spans="1:28" ht="15.6" x14ac:dyDescent="0.3">
      <c r="A80" s="17" t="s">
        <v>29</v>
      </c>
      <c r="B80" s="17"/>
      <c r="C80" s="17">
        <f>SQRT(2*N73/(3))</f>
        <v>3.5462980921984735</v>
      </c>
      <c r="D80" s="18">
        <f>H80+F$88</f>
        <v>25.536738037216196</v>
      </c>
      <c r="E80" s="9" t="s">
        <v>56</v>
      </c>
      <c r="F80" s="11">
        <f>F69</f>
        <v>26.5</v>
      </c>
      <c r="G80" s="12" t="s">
        <v>30</v>
      </c>
      <c r="H80" s="11">
        <v>21.733333333333334</v>
      </c>
      <c r="I80" s="12"/>
      <c r="J80" t="s">
        <v>31</v>
      </c>
      <c r="K80" s="2" t="s">
        <v>66</v>
      </c>
      <c r="L80" s="15">
        <f>U73/(L63*L65)</f>
        <v>24.375</v>
      </c>
      <c r="M80" t="s">
        <v>31</v>
      </c>
      <c r="N80" s="18">
        <f>L80+L82</f>
        <v>26.276702351941431</v>
      </c>
      <c r="P80" t="s">
        <v>3</v>
      </c>
      <c r="Q80" s="17" t="s">
        <v>29</v>
      </c>
      <c r="R80" s="17"/>
      <c r="S80" s="17">
        <f>SQRT(2*N73/(3*4))</f>
        <v>1.7731490460992367</v>
      </c>
      <c r="U80" s="17" t="s">
        <v>29</v>
      </c>
      <c r="V80" s="17"/>
      <c r="W80" s="17">
        <f>SQRT(N73/(3*2))</f>
        <v>1.7731490460992367</v>
      </c>
    </row>
    <row r="81" spans="1:28" ht="15.6" x14ac:dyDescent="0.3">
      <c r="A81" s="17" t="s">
        <v>32</v>
      </c>
      <c r="B81" s="19" t="s">
        <v>33</v>
      </c>
      <c r="C81" s="17">
        <f>2.145/2</f>
        <v>1.0725</v>
      </c>
      <c r="D81" s="18">
        <f t="shared" ref="D81:D87" si="13">H81+F$88</f>
        <v>25.770071370549527</v>
      </c>
      <c r="E81" s="9" t="s">
        <v>57</v>
      </c>
      <c r="F81" s="11">
        <f t="shared" ref="F81:F87" si="14">F70</f>
        <v>21.966666666666665</v>
      </c>
      <c r="G81" s="12" t="s">
        <v>47</v>
      </c>
      <c r="H81" s="11">
        <v>21.966666666666665</v>
      </c>
      <c r="I81" s="12"/>
      <c r="J81" t="s">
        <v>31</v>
      </c>
      <c r="K81" s="2" t="s">
        <v>67</v>
      </c>
      <c r="L81" s="15">
        <f>V73/(L63*L65)</f>
        <v>28.791666666666668</v>
      </c>
      <c r="M81" t="s">
        <v>54</v>
      </c>
      <c r="Q81" s="17" t="s">
        <v>32</v>
      </c>
      <c r="R81" s="19" t="s">
        <v>33</v>
      </c>
      <c r="S81" s="17">
        <f>2.145/2</f>
        <v>1.0725</v>
      </c>
      <c r="U81" s="17" t="s">
        <v>35</v>
      </c>
      <c r="V81" s="19" t="s">
        <v>36</v>
      </c>
      <c r="W81" s="17">
        <v>3.03</v>
      </c>
    </row>
    <row r="82" spans="1:28" ht="15.6" x14ac:dyDescent="0.3">
      <c r="A82" s="17"/>
      <c r="B82" s="17"/>
      <c r="C82" s="17" t="s">
        <v>37</v>
      </c>
      <c r="D82" s="18">
        <f t="shared" si="13"/>
        <v>28.40340470388286</v>
      </c>
      <c r="E82" s="9" t="s">
        <v>58</v>
      </c>
      <c r="F82" s="11">
        <f t="shared" si="14"/>
        <v>27.3</v>
      </c>
      <c r="G82" s="12" t="s">
        <v>30</v>
      </c>
      <c r="H82" s="11">
        <v>24.599999999999998</v>
      </c>
      <c r="I82" s="12"/>
      <c r="J82" t="s">
        <v>34</v>
      </c>
      <c r="K82" s="2" t="s">
        <v>39</v>
      </c>
      <c r="L82" s="15">
        <f>S80*S81</f>
        <v>1.9017023519414313</v>
      </c>
      <c r="Q82" s="17"/>
      <c r="R82" s="17"/>
      <c r="S82" s="17"/>
      <c r="U82" s="17"/>
      <c r="V82" s="17"/>
      <c r="W82" s="17"/>
    </row>
    <row r="83" spans="1:28" ht="15.6" x14ac:dyDescent="0.3">
      <c r="D83" s="18">
        <f t="shared" si="13"/>
        <v>30.303404703882862</v>
      </c>
      <c r="E83" s="9" t="s">
        <v>59</v>
      </c>
      <c r="F83" s="11">
        <f t="shared" si="14"/>
        <v>21.733333333333334</v>
      </c>
      <c r="G83" s="12" t="s">
        <v>31</v>
      </c>
      <c r="H83" s="11">
        <v>26.5</v>
      </c>
      <c r="I83" s="12"/>
      <c r="J83" t="s">
        <v>30</v>
      </c>
      <c r="K83" s="2" t="s">
        <v>40</v>
      </c>
      <c r="L83" s="15">
        <f>W69/(L$4*L$5)</f>
        <v>29.166666666666668</v>
      </c>
    </row>
    <row r="84" spans="1:28" ht="15.6" x14ac:dyDescent="0.3">
      <c r="D84" s="18">
        <f t="shared" si="13"/>
        <v>31.103404703882862</v>
      </c>
      <c r="E84" s="9" t="s">
        <v>60</v>
      </c>
      <c r="F84" s="11">
        <f t="shared" si="14"/>
        <v>31.833333333333332</v>
      </c>
      <c r="G84" s="12" t="s">
        <v>48</v>
      </c>
      <c r="H84" s="11">
        <v>27.3</v>
      </c>
      <c r="I84" s="12"/>
      <c r="J84" t="s">
        <v>30</v>
      </c>
      <c r="K84" s="2" t="s">
        <v>42</v>
      </c>
      <c r="L84" s="15">
        <f>W70/(L$4*L$5)</f>
        <v>25.649999999999995</v>
      </c>
      <c r="N84" s="18">
        <f>L84+L87</f>
        <v>28.33941325771238</v>
      </c>
    </row>
    <row r="85" spans="1:28" ht="15.6" x14ac:dyDescent="0.3">
      <c r="D85" s="18">
        <f t="shared" si="13"/>
        <v>33.136738037216197</v>
      </c>
      <c r="E85" s="9" t="s">
        <v>61</v>
      </c>
      <c r="F85" s="11">
        <f t="shared" si="14"/>
        <v>29.333333333333332</v>
      </c>
      <c r="G85" s="12" t="s">
        <v>38</v>
      </c>
      <c r="H85" s="11">
        <v>29.333333333333332</v>
      </c>
      <c r="I85" s="12"/>
      <c r="J85" t="s">
        <v>38</v>
      </c>
      <c r="K85" s="2" t="s">
        <v>43</v>
      </c>
      <c r="L85" s="15">
        <f>W71/(L$4*L$5)</f>
        <v>25.95</v>
      </c>
      <c r="P85" t="s">
        <v>2</v>
      </c>
      <c r="Q85" s="17" t="s">
        <v>29</v>
      </c>
      <c r="R85" s="17"/>
      <c r="S85" s="17">
        <f>SQRT(2*N73/(3*2))</f>
        <v>2.5076114291024569</v>
      </c>
      <c r="U85" s="17" t="s">
        <v>29</v>
      </c>
      <c r="V85" s="17"/>
      <c r="W85" s="17">
        <f>SQRT(N73/(3*2))</f>
        <v>1.7731490460992367</v>
      </c>
    </row>
    <row r="86" spans="1:28" ht="15.6" x14ac:dyDescent="0.3">
      <c r="D86" s="18">
        <f t="shared" si="13"/>
        <v>33.20340470388286</v>
      </c>
      <c r="E86" s="9" t="s">
        <v>62</v>
      </c>
      <c r="F86" s="11">
        <f t="shared" si="14"/>
        <v>24.599999999999998</v>
      </c>
      <c r="G86" s="12" t="s">
        <v>47</v>
      </c>
      <c r="H86" s="11">
        <v>29.399999999999995</v>
      </c>
      <c r="I86" s="12"/>
      <c r="J86" t="s">
        <v>38</v>
      </c>
      <c r="K86" s="2" t="s">
        <v>45</v>
      </c>
      <c r="L86" s="15">
        <f>W72/(L$4*L$5)</f>
        <v>25.566666666666663</v>
      </c>
      <c r="Q86" s="17" t="s">
        <v>32</v>
      </c>
      <c r="R86" s="19" t="s">
        <v>33</v>
      </c>
      <c r="S86" s="17">
        <f>2.145/2</f>
        <v>1.0725</v>
      </c>
      <c r="U86" s="17" t="s">
        <v>32</v>
      </c>
      <c r="V86" s="19" t="s">
        <v>36</v>
      </c>
      <c r="W86" s="17">
        <v>4.1100000000000003</v>
      </c>
    </row>
    <row r="87" spans="1:28" ht="15.6" x14ac:dyDescent="0.3">
      <c r="D87" s="18">
        <f t="shared" si="13"/>
        <v>35.636738037216197</v>
      </c>
      <c r="E87" s="9" t="s">
        <v>63</v>
      </c>
      <c r="F87" s="11">
        <f t="shared" si="14"/>
        <v>29.399999999999995</v>
      </c>
      <c r="G87" s="12" t="s">
        <v>38</v>
      </c>
      <c r="H87" s="11">
        <v>31.833333333333332</v>
      </c>
      <c r="I87" s="12"/>
      <c r="J87" t="s">
        <v>48</v>
      </c>
      <c r="K87" s="2" t="s">
        <v>39</v>
      </c>
      <c r="L87" s="15">
        <f>S85*S86</f>
        <v>2.6894132577123853</v>
      </c>
      <c r="Q87" s="17"/>
      <c r="R87" s="17"/>
      <c r="S87" s="17" t="s">
        <v>37</v>
      </c>
      <c r="U87" s="17"/>
      <c r="V87" s="17"/>
      <c r="W87" s="17" t="s">
        <v>37</v>
      </c>
    </row>
    <row r="88" spans="1:28" x14ac:dyDescent="0.3">
      <c r="E88" s="20" t="s">
        <v>39</v>
      </c>
      <c r="F88">
        <f>C80*C81</f>
        <v>3.8034047038828627</v>
      </c>
    </row>
    <row r="92" spans="1:28" x14ac:dyDescent="0.3">
      <c r="K92" t="s">
        <v>0</v>
      </c>
      <c r="L92">
        <f>L93*L94</f>
        <v>8</v>
      </c>
    </row>
    <row r="93" spans="1:28" x14ac:dyDescent="0.3">
      <c r="A93" s="1" t="s">
        <v>50</v>
      </c>
      <c r="K93" t="s">
        <v>2</v>
      </c>
      <c r="L93">
        <v>4</v>
      </c>
    </row>
    <row r="94" spans="1:28" x14ac:dyDescent="0.3">
      <c r="A94" s="1"/>
      <c r="K94" t="s">
        <v>64</v>
      </c>
      <c r="L94">
        <v>2</v>
      </c>
    </row>
    <row r="95" spans="1:28" x14ac:dyDescent="0.3">
      <c r="A95" s="1"/>
      <c r="K95" t="s">
        <v>4</v>
      </c>
      <c r="L95">
        <v>3</v>
      </c>
    </row>
    <row r="96" spans="1:28" ht="15.6" x14ac:dyDescent="0.3">
      <c r="K96" s="2"/>
      <c r="L96" s="2"/>
      <c r="M96" s="2"/>
      <c r="N96" s="2"/>
      <c r="O96" s="2"/>
      <c r="P96" s="2"/>
      <c r="Q96" s="2"/>
      <c r="R96" s="2"/>
      <c r="S96" s="2"/>
      <c r="T96" s="2" t="s">
        <v>5</v>
      </c>
      <c r="U96" s="2"/>
      <c r="V96" s="2"/>
      <c r="W96" s="2"/>
      <c r="X96" s="2"/>
      <c r="Y96" s="2" t="s">
        <v>6</v>
      </c>
      <c r="Z96" s="2"/>
      <c r="AA96" s="2"/>
      <c r="AB96" s="2"/>
    </row>
    <row r="97" spans="1:28" ht="15.6" x14ac:dyDescent="0.3">
      <c r="A97" s="39" t="s">
        <v>7</v>
      </c>
      <c r="B97" s="41" t="s">
        <v>8</v>
      </c>
      <c r="C97" s="42"/>
      <c r="D97" s="43"/>
      <c r="E97" s="44" t="s">
        <v>9</v>
      </c>
      <c r="F97" s="46" t="s">
        <v>10</v>
      </c>
      <c r="G97" s="3"/>
      <c r="H97" s="3"/>
      <c r="I97" s="3"/>
      <c r="K97" s="4" t="s">
        <v>11</v>
      </c>
      <c r="L97" s="4" t="s">
        <v>12</v>
      </c>
      <c r="M97" s="4" t="s">
        <v>13</v>
      </c>
      <c r="N97" s="4" t="s">
        <v>14</v>
      </c>
      <c r="O97" s="4" t="s">
        <v>15</v>
      </c>
      <c r="P97" s="4"/>
      <c r="Q97" s="4" t="s">
        <v>16</v>
      </c>
      <c r="R97" s="4" t="s">
        <v>17</v>
      </c>
      <c r="S97" s="2"/>
      <c r="T97" s="36" t="s">
        <v>2</v>
      </c>
      <c r="U97" s="37" t="s">
        <v>3</v>
      </c>
      <c r="V97" s="38"/>
      <c r="W97" s="36" t="s">
        <v>18</v>
      </c>
      <c r="X97" s="5"/>
      <c r="Y97" s="36" t="s">
        <v>2</v>
      </c>
      <c r="Z97" s="37" t="s">
        <v>3</v>
      </c>
      <c r="AA97" s="38"/>
      <c r="AB97" s="36" t="s">
        <v>18</v>
      </c>
    </row>
    <row r="98" spans="1:28" ht="15.6" x14ac:dyDescent="0.3">
      <c r="A98" s="40"/>
      <c r="B98" s="6" t="s">
        <v>19</v>
      </c>
      <c r="C98" s="6" t="s">
        <v>20</v>
      </c>
      <c r="D98" s="6" t="s">
        <v>21</v>
      </c>
      <c r="E98" s="45"/>
      <c r="F98" s="47"/>
      <c r="G98" s="3"/>
      <c r="H98" s="3"/>
      <c r="I98" s="3"/>
      <c r="K98" s="7" t="s">
        <v>22</v>
      </c>
      <c r="L98" s="7">
        <f>L95-1</f>
        <v>2</v>
      </c>
      <c r="M98" s="8">
        <f>SUMSQ(B107:D107)/(L93*L94)-M106</f>
        <v>38.013333333350602</v>
      </c>
      <c r="N98" s="8">
        <f t="shared" ref="N98:N103" si="15">M98/L98</f>
        <v>19.006666666675301</v>
      </c>
      <c r="O98" s="8">
        <f>N98/N$13</f>
        <v>12.667592335468232</v>
      </c>
      <c r="P98" s="8" t="str">
        <f>IF(O98&lt;Q98,"TN",IF(O98&lt;R98,"*","**"))</f>
        <v>**</v>
      </c>
      <c r="Q98" s="8">
        <f>FINV(0.05,L98,L$13)</f>
        <v>3.7388918324407361</v>
      </c>
      <c r="R98" s="8">
        <f>FINV(0.01,L98,L$13)</f>
        <v>6.5148841021827506</v>
      </c>
      <c r="S98" s="2"/>
      <c r="T98" s="36"/>
      <c r="U98" s="4">
        <v>0</v>
      </c>
      <c r="V98" s="4">
        <v>1</v>
      </c>
      <c r="W98" s="36"/>
      <c r="X98" s="5"/>
      <c r="Y98" s="36"/>
      <c r="Z98" s="4">
        <v>0</v>
      </c>
      <c r="AA98" s="4">
        <v>1</v>
      </c>
      <c r="AB98" s="36"/>
    </row>
    <row r="99" spans="1:28" ht="15.6" x14ac:dyDescent="0.3">
      <c r="A99" s="9" t="s">
        <v>56</v>
      </c>
      <c r="B99" s="24">
        <v>44.3</v>
      </c>
      <c r="C99" s="24">
        <v>43.3</v>
      </c>
      <c r="D99" s="24">
        <v>27.6</v>
      </c>
      <c r="E99" s="10">
        <f>SUM(B99:D99)</f>
        <v>115.19999999999999</v>
      </c>
      <c r="F99" s="11">
        <f>AVERAGE(B99:D99)</f>
        <v>38.4</v>
      </c>
      <c r="G99" s="12"/>
      <c r="H99" s="12"/>
      <c r="I99" s="12"/>
      <c r="K99" s="7" t="s">
        <v>7</v>
      </c>
      <c r="L99" s="7">
        <f>L92-1</f>
        <v>7</v>
      </c>
      <c r="M99" s="8">
        <f>SUMSQ(E99:E106)/L95-M106</f>
        <v>641.20958333335147</v>
      </c>
      <c r="N99" s="8">
        <f t="shared" si="15"/>
        <v>91.601369047621645</v>
      </c>
      <c r="O99" s="8">
        <f>N99/N$13</f>
        <v>61.050620859287363</v>
      </c>
      <c r="P99" s="8" t="str">
        <f>IF(O99&lt;Q99,"TN",IF(O99&lt;R99,"*","**"))</f>
        <v>**</v>
      </c>
      <c r="Q99" s="8">
        <f>FINV(0.05,L99,L$13)</f>
        <v>2.7641992567781792</v>
      </c>
      <c r="R99" s="8">
        <f>FINV(0.01,L99,L$13)</f>
        <v>4.2778818532656411</v>
      </c>
      <c r="S99" s="2"/>
      <c r="T99" s="4">
        <v>1</v>
      </c>
      <c r="U99" s="8">
        <f>E99</f>
        <v>115.19999999999999</v>
      </c>
      <c r="V99" s="8">
        <f>E103</f>
        <v>120.3</v>
      </c>
      <c r="W99" s="7">
        <f>SUM(U99:V99)</f>
        <v>235.5</v>
      </c>
      <c r="X99" s="2"/>
      <c r="Y99" s="4">
        <v>1</v>
      </c>
      <c r="Z99" s="8">
        <f>F99</f>
        <v>38.4</v>
      </c>
      <c r="AA99" s="8">
        <f>F103</f>
        <v>40.1</v>
      </c>
      <c r="AB99" s="8">
        <f>AVERAGE(Z99:AA99)</f>
        <v>39.25</v>
      </c>
    </row>
    <row r="100" spans="1:28" ht="15.6" x14ac:dyDescent="0.3">
      <c r="A100" s="9" t="s">
        <v>57</v>
      </c>
      <c r="B100" s="24">
        <v>37.200000000000003</v>
      </c>
      <c r="C100" s="24">
        <v>26.7</v>
      </c>
      <c r="D100" s="24">
        <v>23.7</v>
      </c>
      <c r="E100" s="10">
        <f t="shared" ref="E100:E106" si="16">SUM(B100:D100)</f>
        <v>87.600000000000009</v>
      </c>
      <c r="F100" s="11">
        <f t="shared" ref="F100:F106" si="17">AVERAGE(B100:D100)</f>
        <v>29.200000000000003</v>
      </c>
      <c r="G100" s="12"/>
      <c r="H100" s="12"/>
      <c r="I100" s="12"/>
      <c r="K100" s="7" t="s">
        <v>23</v>
      </c>
      <c r="L100" s="7">
        <f>L93-1</f>
        <v>3</v>
      </c>
      <c r="M100" s="8">
        <f>SUMSQ(W99:W102)/(L95*L94)-M106</f>
        <v>41.401250000009895</v>
      </c>
      <c r="N100" s="8">
        <f t="shared" si="15"/>
        <v>13.800416666669966</v>
      </c>
      <c r="O100" s="8">
        <f>N100/N$13</f>
        <v>9.1977228547648426</v>
      </c>
      <c r="P100" s="8" t="str">
        <f>IF(O100&lt;Q100,"TN",IF(O100&lt;R100,"*","**"))</f>
        <v>**</v>
      </c>
      <c r="Q100" s="8">
        <f>FINV(0.05,L100,L$13)</f>
        <v>3.3438886781189128</v>
      </c>
      <c r="R100" s="8">
        <f>FINV(0.01,L100,L$13)</f>
        <v>5.5638858396937421</v>
      </c>
      <c r="S100" s="2"/>
      <c r="T100" s="4">
        <v>2</v>
      </c>
      <c r="U100" s="8">
        <f>E100</f>
        <v>87.600000000000009</v>
      </c>
      <c r="V100" s="8">
        <f>E104</f>
        <v>126.8</v>
      </c>
      <c r="W100" s="7">
        <f>SUM(U100:V100)</f>
        <v>214.4</v>
      </c>
      <c r="X100" s="2"/>
      <c r="Y100" s="4">
        <v>2</v>
      </c>
      <c r="Z100" s="8">
        <f>F100</f>
        <v>29.200000000000003</v>
      </c>
      <c r="AA100" s="8">
        <f>F104</f>
        <v>42.266666666666666</v>
      </c>
      <c r="AB100" s="8">
        <f>AVERAGE(Z100:AA100)</f>
        <v>35.733333333333334</v>
      </c>
    </row>
    <row r="101" spans="1:28" ht="15.6" x14ac:dyDescent="0.3">
      <c r="A101" s="9" t="s">
        <v>58</v>
      </c>
      <c r="B101" s="24">
        <v>44.5</v>
      </c>
      <c r="C101" s="24">
        <v>31.7</v>
      </c>
      <c r="D101" s="24">
        <v>42</v>
      </c>
      <c r="E101" s="10">
        <f t="shared" si="16"/>
        <v>118.2</v>
      </c>
      <c r="F101" s="11">
        <f t="shared" si="17"/>
        <v>39.4</v>
      </c>
      <c r="G101" s="12"/>
      <c r="H101" s="12"/>
      <c r="I101" s="12"/>
      <c r="K101" s="7" t="s">
        <v>64</v>
      </c>
      <c r="L101" s="7">
        <f>L94-1</f>
        <v>1</v>
      </c>
      <c r="M101" s="8">
        <f>SUMSQ(U103:V103)/(L95*L93)-M106</f>
        <v>291.90375000001222</v>
      </c>
      <c r="N101" s="8">
        <f t="shared" si="15"/>
        <v>291.90375000001222</v>
      </c>
      <c r="O101" s="8">
        <f>N101/N$13</f>
        <v>194.54845876146493</v>
      </c>
      <c r="P101" s="8" t="str">
        <f>IF(O101&lt;Q101,"TN",IF(O101&lt;R101,"*","**"))</f>
        <v>**</v>
      </c>
      <c r="Q101" s="8">
        <f>FINV(0.05,L101,L$13)</f>
        <v>4.6001099366694227</v>
      </c>
      <c r="R101" s="8">
        <f>FINV(0.01,L101,L$13)</f>
        <v>8.8615926651764276</v>
      </c>
      <c r="S101" s="2"/>
      <c r="T101" s="4">
        <v>3</v>
      </c>
      <c r="U101" s="8">
        <f>E101</f>
        <v>118.2</v>
      </c>
      <c r="V101" s="8">
        <f>E105</f>
        <v>112.8</v>
      </c>
      <c r="W101" s="7">
        <f>SUM(U101:V101)</f>
        <v>231</v>
      </c>
      <c r="X101" s="2"/>
      <c r="Y101" s="4">
        <v>3</v>
      </c>
      <c r="Z101" s="8">
        <f>F101</f>
        <v>39.4</v>
      </c>
      <c r="AA101" s="8">
        <f>F105</f>
        <v>37.6</v>
      </c>
      <c r="AB101" s="8">
        <f>AVERAGE(Z101:AA101)</f>
        <v>38.5</v>
      </c>
    </row>
    <row r="102" spans="1:28" ht="15.6" x14ac:dyDescent="0.3">
      <c r="A102" s="9" t="s">
        <v>59</v>
      </c>
      <c r="B102" s="24">
        <v>23.6</v>
      </c>
      <c r="C102" s="24">
        <v>28.6</v>
      </c>
      <c r="D102" s="24">
        <v>38.200000000000003</v>
      </c>
      <c r="E102" s="10">
        <f t="shared" si="16"/>
        <v>90.4</v>
      </c>
      <c r="F102" s="11">
        <f t="shared" si="17"/>
        <v>30.133333333333336</v>
      </c>
      <c r="G102" s="12"/>
      <c r="H102" s="12"/>
      <c r="I102" s="12"/>
      <c r="K102" s="7" t="s">
        <v>65</v>
      </c>
      <c r="L102" s="7">
        <f>L100*L101</f>
        <v>3</v>
      </c>
      <c r="M102" s="8">
        <f>M99-M100-M101</f>
        <v>307.90458333332936</v>
      </c>
      <c r="N102" s="8">
        <f t="shared" si="15"/>
        <v>102.63486111110979</v>
      </c>
      <c r="O102" s="8">
        <f>N102/N$13</f>
        <v>68.404239563084019</v>
      </c>
      <c r="P102" s="8" t="str">
        <f>IF(O102&lt;Q102,"TN",IF(O102&lt;R102,"*","**"))</f>
        <v>**</v>
      </c>
      <c r="Q102" s="8">
        <f>FINV(0.05,L102,L$13)</f>
        <v>3.3438886781189128</v>
      </c>
      <c r="R102" s="8">
        <f>FINV(0.01,L102,L$13)</f>
        <v>5.5638858396937421</v>
      </c>
      <c r="S102" s="2"/>
      <c r="T102" s="4">
        <v>4</v>
      </c>
      <c r="U102" s="8">
        <f>E102</f>
        <v>90.4</v>
      </c>
      <c r="V102" s="8">
        <f>E106</f>
        <v>135.19999999999999</v>
      </c>
      <c r="W102" s="7">
        <f>SUM(U102:V102)</f>
        <v>225.6</v>
      </c>
      <c r="X102" s="2"/>
      <c r="Y102" s="4">
        <v>4</v>
      </c>
      <c r="Z102" s="8">
        <f>F102</f>
        <v>30.133333333333336</v>
      </c>
      <c r="AA102" s="8">
        <f>F106</f>
        <v>45.066666666666663</v>
      </c>
      <c r="AB102" s="8">
        <f>AVERAGE(Z102:AA102)</f>
        <v>37.6</v>
      </c>
    </row>
    <row r="103" spans="1:28" ht="15.6" x14ac:dyDescent="0.3">
      <c r="A103" s="9" t="s">
        <v>60</v>
      </c>
      <c r="B103" s="24">
        <v>41.2</v>
      </c>
      <c r="C103" s="24">
        <v>42.3</v>
      </c>
      <c r="D103" s="24">
        <v>36.799999999999997</v>
      </c>
      <c r="E103" s="10">
        <f t="shared" si="16"/>
        <v>120.3</v>
      </c>
      <c r="F103" s="11">
        <f t="shared" si="17"/>
        <v>40.1</v>
      </c>
      <c r="G103" s="12"/>
      <c r="H103" s="12"/>
      <c r="I103" s="12"/>
      <c r="K103" s="7" t="s">
        <v>24</v>
      </c>
      <c r="L103" s="7">
        <f>L104-L98-L99</f>
        <v>14</v>
      </c>
      <c r="M103" s="8">
        <f>M104-M98-M99</f>
        <v>686.30666666664911</v>
      </c>
      <c r="N103" s="8">
        <f t="shared" si="15"/>
        <v>49.021904761903507</v>
      </c>
      <c r="O103" s="13"/>
      <c r="P103" s="13"/>
      <c r="Q103" s="13"/>
      <c r="R103" s="13"/>
      <c r="S103" s="2"/>
      <c r="T103" s="14"/>
      <c r="U103" s="15">
        <f>SUM(U99:U102)</f>
        <v>411.4</v>
      </c>
      <c r="V103" s="15">
        <f>SUM(V99:V102)</f>
        <v>495.09999999999997</v>
      </c>
      <c r="W103" s="15"/>
      <c r="X103" s="15"/>
      <c r="Y103" s="14"/>
      <c r="Z103" s="15">
        <f>AVERAGE(Z99:Z102)</f>
        <v>34.283333333333331</v>
      </c>
      <c r="AA103" s="15">
        <f>AVERAGE(AA99:AA102)</f>
        <v>41.258333333333333</v>
      </c>
      <c r="AB103" s="15"/>
    </row>
    <row r="104" spans="1:28" ht="15.6" x14ac:dyDescent="0.3">
      <c r="A104" s="9" t="s">
        <v>61</v>
      </c>
      <c r="B104" s="24">
        <v>49.6</v>
      </c>
      <c r="C104" s="24">
        <v>40</v>
      </c>
      <c r="D104" s="24">
        <v>37.200000000000003</v>
      </c>
      <c r="E104" s="10">
        <f t="shared" si="16"/>
        <v>126.8</v>
      </c>
      <c r="F104" s="11">
        <f t="shared" si="17"/>
        <v>42.266666666666666</v>
      </c>
      <c r="G104" s="12"/>
      <c r="H104" s="12"/>
      <c r="I104" s="12"/>
      <c r="K104" s="7" t="s">
        <v>25</v>
      </c>
      <c r="L104" s="7">
        <f>(L93*L94*L95)-1</f>
        <v>23</v>
      </c>
      <c r="M104" s="8">
        <f>SUMSQ(B99:D106)-M106</f>
        <v>1365.5295833333512</v>
      </c>
      <c r="N104" s="13"/>
      <c r="O104" s="13"/>
      <c r="P104" s="13"/>
      <c r="Q104" s="13"/>
      <c r="R104" s="13"/>
      <c r="S104" s="2"/>
      <c r="T104" s="16"/>
      <c r="U104" s="2"/>
      <c r="V104" s="2"/>
      <c r="W104" s="2"/>
      <c r="X104" s="2"/>
      <c r="AA104" s="15"/>
      <c r="AB104" s="15"/>
    </row>
    <row r="105" spans="1:28" ht="15.6" x14ac:dyDescent="0.3">
      <c r="A105" s="9" t="s">
        <v>62</v>
      </c>
      <c r="B105" s="24">
        <v>30.3</v>
      </c>
      <c r="C105" s="24">
        <v>42.2</v>
      </c>
      <c r="D105" s="24">
        <v>40.299999999999997</v>
      </c>
      <c r="E105" s="10">
        <f t="shared" si="16"/>
        <v>112.8</v>
      </c>
      <c r="F105" s="11">
        <f t="shared" si="17"/>
        <v>37.6</v>
      </c>
      <c r="G105" s="12"/>
      <c r="H105" s="12"/>
      <c r="I105" s="1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AA105" s="15"/>
      <c r="AB105" s="2"/>
    </row>
    <row r="106" spans="1:28" ht="15.6" x14ac:dyDescent="0.3">
      <c r="A106" s="9" t="s">
        <v>63</v>
      </c>
      <c r="B106" s="24">
        <v>41.2</v>
      </c>
      <c r="C106" s="24">
        <v>51.5</v>
      </c>
      <c r="D106" s="24">
        <v>42.5</v>
      </c>
      <c r="E106" s="10">
        <f t="shared" si="16"/>
        <v>135.19999999999999</v>
      </c>
      <c r="F106" s="11">
        <f t="shared" si="17"/>
        <v>45.066666666666663</v>
      </c>
      <c r="G106" s="12"/>
      <c r="H106" s="12"/>
      <c r="I106" s="12"/>
      <c r="K106" s="2"/>
      <c r="L106" s="2" t="s">
        <v>26</v>
      </c>
      <c r="M106" s="2">
        <f>E107^2/(L93*L94*L95)</f>
        <v>34239.26041666665</v>
      </c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AA106" s="35"/>
      <c r="AB106" s="35"/>
    </row>
    <row r="107" spans="1:28" ht="15.6" x14ac:dyDescent="0.3">
      <c r="A107" s="17"/>
      <c r="B107" s="17">
        <f>SUM(B99:B106)</f>
        <v>311.89999999999998</v>
      </c>
      <c r="C107" s="17">
        <f>SUM(C99:C106)</f>
        <v>306.3</v>
      </c>
      <c r="D107" s="17">
        <f>SUM(D99:D106)</f>
        <v>288.3</v>
      </c>
      <c r="E107" s="17">
        <f>SUM(E99:E106)</f>
        <v>906.49999999999977</v>
      </c>
      <c r="F107" s="17">
        <f>SUM(F99:F106)</f>
        <v>302.16666666666669</v>
      </c>
      <c r="K107" s="2"/>
      <c r="L107" s="2"/>
      <c r="M107" s="2"/>
      <c r="N107" s="2"/>
      <c r="O107" s="2"/>
      <c r="P107" s="2"/>
      <c r="Q107" s="2"/>
      <c r="R107" s="2"/>
      <c r="S107" s="2"/>
      <c r="Y107" s="2"/>
      <c r="Z107" s="2"/>
      <c r="AA107" s="2"/>
      <c r="AB107" s="2"/>
    </row>
    <row r="109" spans="1:28" x14ac:dyDescent="0.3">
      <c r="E109" t="s">
        <v>27</v>
      </c>
      <c r="F109" t="s">
        <v>28</v>
      </c>
    </row>
    <row r="110" spans="1:28" ht="15.6" x14ac:dyDescent="0.3">
      <c r="A110" s="17" t="s">
        <v>29</v>
      </c>
      <c r="B110" s="17"/>
      <c r="C110" s="17">
        <f>SQRT(2*N103/(3))</f>
        <v>5.7167534354097347</v>
      </c>
      <c r="D110" s="18">
        <f>H110+F$118</f>
        <v>35.331218059476946</v>
      </c>
      <c r="E110" s="9" t="s">
        <v>56</v>
      </c>
      <c r="F110" s="11">
        <f>F99</f>
        <v>38.4</v>
      </c>
      <c r="G110" s="12" t="s">
        <v>54</v>
      </c>
      <c r="H110" s="11">
        <v>29.200000000000003</v>
      </c>
      <c r="I110" t="s">
        <v>31</v>
      </c>
      <c r="K110" s="2" t="s">
        <v>66</v>
      </c>
      <c r="L110" s="15">
        <f>U103/(L93*L95)</f>
        <v>34.283333333333331</v>
      </c>
      <c r="M110" t="s">
        <v>31</v>
      </c>
      <c r="N110" s="18">
        <f>L110+L112</f>
        <v>37.348942363071799</v>
      </c>
      <c r="P110" t="s">
        <v>3</v>
      </c>
      <c r="Q110" s="17" t="s">
        <v>29</v>
      </c>
      <c r="R110" s="17"/>
      <c r="S110" s="17">
        <f>SQRT(2*N103/(3*4))</f>
        <v>2.8583767177048673</v>
      </c>
      <c r="U110" s="17" t="s">
        <v>29</v>
      </c>
      <c r="V110" s="17"/>
      <c r="W110" s="17">
        <f>SQRT(N103/(3*2))</f>
        <v>2.8583767177048673</v>
      </c>
    </row>
    <row r="111" spans="1:28" ht="15.6" x14ac:dyDescent="0.3">
      <c r="A111" s="17" t="s">
        <v>32</v>
      </c>
      <c r="B111" s="19" t="s">
        <v>33</v>
      </c>
      <c r="C111" s="17">
        <f>2.145/2</f>
        <v>1.0725</v>
      </c>
      <c r="D111" s="18">
        <f t="shared" ref="D111:D117" si="18">H111+F$118</f>
        <v>36.264551392810276</v>
      </c>
      <c r="E111" s="9" t="s">
        <v>57</v>
      </c>
      <c r="F111" s="11">
        <f t="shared" ref="F111:F117" si="19">F100</f>
        <v>29.200000000000003</v>
      </c>
      <c r="G111" s="12" t="s">
        <v>31</v>
      </c>
      <c r="H111" s="11">
        <v>30.133333333333336</v>
      </c>
      <c r="I111" t="s">
        <v>31</v>
      </c>
      <c r="K111" s="2" t="s">
        <v>67</v>
      </c>
      <c r="L111" s="15">
        <f>V103/(L93*L95)</f>
        <v>41.258333333333333</v>
      </c>
      <c r="M111" t="s">
        <v>54</v>
      </c>
      <c r="Q111" s="17" t="s">
        <v>32</v>
      </c>
      <c r="R111" s="19" t="s">
        <v>33</v>
      </c>
      <c r="S111" s="17">
        <f>2.145/2</f>
        <v>1.0725</v>
      </c>
      <c r="U111" s="17" t="s">
        <v>35</v>
      </c>
      <c r="V111" s="19" t="s">
        <v>36</v>
      </c>
      <c r="W111" s="17">
        <v>3.03</v>
      </c>
    </row>
    <row r="112" spans="1:28" ht="15.6" x14ac:dyDescent="0.3">
      <c r="A112" s="17"/>
      <c r="B112" s="17"/>
      <c r="C112" s="17" t="s">
        <v>37</v>
      </c>
      <c r="D112" s="18">
        <f t="shared" si="18"/>
        <v>43.731218059476944</v>
      </c>
      <c r="E112" s="9" t="s">
        <v>58</v>
      </c>
      <c r="F112" s="11">
        <f t="shared" si="19"/>
        <v>39.4</v>
      </c>
      <c r="G112" s="12" t="s">
        <v>30</v>
      </c>
      <c r="H112" s="11">
        <v>37.6</v>
      </c>
      <c r="I112" t="s">
        <v>54</v>
      </c>
      <c r="K112" s="2" t="s">
        <v>39</v>
      </c>
      <c r="L112" s="15">
        <f>S110*S111</f>
        <v>3.0656090297384702</v>
      </c>
      <c r="Q112" s="17"/>
      <c r="R112" s="17"/>
      <c r="S112" s="17"/>
      <c r="U112" s="17"/>
      <c r="V112" s="17"/>
      <c r="W112" s="17"/>
    </row>
    <row r="113" spans="1:28" ht="15.6" x14ac:dyDescent="0.3">
      <c r="D113" s="18">
        <f t="shared" si="18"/>
        <v>44.531218059476942</v>
      </c>
      <c r="E113" s="9" t="s">
        <v>59</v>
      </c>
      <c r="F113" s="11">
        <f t="shared" si="19"/>
        <v>30.133333333333336</v>
      </c>
      <c r="G113" s="12" t="s">
        <v>31</v>
      </c>
      <c r="H113" s="11">
        <v>38.4</v>
      </c>
      <c r="I113" t="s">
        <v>54</v>
      </c>
      <c r="K113" s="2" t="s">
        <v>40</v>
      </c>
      <c r="L113" s="15">
        <f>W99/(L$4*L$5)</f>
        <v>39.25</v>
      </c>
    </row>
    <row r="114" spans="1:28" ht="15.6" x14ac:dyDescent="0.3">
      <c r="D114" s="18">
        <f t="shared" si="18"/>
        <v>45.531218059476942</v>
      </c>
      <c r="E114" s="9" t="s">
        <v>60</v>
      </c>
      <c r="F114" s="11">
        <f t="shared" si="19"/>
        <v>40.1</v>
      </c>
      <c r="G114" s="12" t="s">
        <v>30</v>
      </c>
      <c r="H114" s="11">
        <v>39.4</v>
      </c>
      <c r="I114" t="s">
        <v>30</v>
      </c>
      <c r="K114" s="2" t="s">
        <v>42</v>
      </c>
      <c r="L114" s="15">
        <f>W100/(L$4*L$5)</f>
        <v>35.733333333333334</v>
      </c>
      <c r="N114" s="18">
        <f>L114+L117</f>
        <v>40.068759200122905</v>
      </c>
    </row>
    <row r="115" spans="1:28" ht="15.6" x14ac:dyDescent="0.3">
      <c r="D115" s="18">
        <f t="shared" si="18"/>
        <v>46.231218059476944</v>
      </c>
      <c r="E115" s="9" t="s">
        <v>61</v>
      </c>
      <c r="F115" s="11">
        <f t="shared" si="19"/>
        <v>42.266666666666666</v>
      </c>
      <c r="G115" s="12" t="s">
        <v>30</v>
      </c>
      <c r="H115" s="11">
        <v>40.1</v>
      </c>
      <c r="I115" t="s">
        <v>30</v>
      </c>
      <c r="K115" s="2" t="s">
        <v>43</v>
      </c>
      <c r="L115" s="15">
        <f>W101/(L$4*L$5)</f>
        <v>38.5</v>
      </c>
      <c r="P115" t="s">
        <v>2</v>
      </c>
      <c r="Q115" s="17" t="s">
        <v>29</v>
      </c>
      <c r="R115" s="17"/>
      <c r="S115" s="17">
        <f>SQRT(2*N103/(3*2))</f>
        <v>4.0423551205497157</v>
      </c>
      <c r="U115" s="17" t="s">
        <v>29</v>
      </c>
      <c r="V115" s="17"/>
      <c r="W115" s="17">
        <f>SQRT(N103/(3*2))</f>
        <v>2.8583767177048673</v>
      </c>
    </row>
    <row r="116" spans="1:28" ht="15.6" x14ac:dyDescent="0.3">
      <c r="D116" s="18">
        <f t="shared" si="18"/>
        <v>48.397884726143609</v>
      </c>
      <c r="E116" s="9" t="s">
        <v>62</v>
      </c>
      <c r="F116" s="11">
        <f t="shared" si="19"/>
        <v>37.6</v>
      </c>
      <c r="G116" s="12" t="s">
        <v>54</v>
      </c>
      <c r="H116" s="11">
        <v>42.266666666666666</v>
      </c>
      <c r="I116" t="s">
        <v>30</v>
      </c>
      <c r="K116" s="2" t="s">
        <v>45</v>
      </c>
      <c r="L116" s="15">
        <f>W102/(L$4*L$5)</f>
        <v>37.6</v>
      </c>
      <c r="Q116" s="17" t="s">
        <v>32</v>
      </c>
      <c r="R116" s="19" t="s">
        <v>33</v>
      </c>
      <c r="S116" s="17">
        <f>2.145/2</f>
        <v>1.0725</v>
      </c>
      <c r="U116" s="17" t="s">
        <v>32</v>
      </c>
      <c r="V116" s="19" t="s">
        <v>36</v>
      </c>
      <c r="W116" s="17">
        <v>4.1100000000000003</v>
      </c>
    </row>
    <row r="117" spans="1:28" ht="15.6" x14ac:dyDescent="0.3">
      <c r="D117" s="18">
        <f t="shared" si="18"/>
        <v>51.197884726143606</v>
      </c>
      <c r="E117" s="9" t="s">
        <v>63</v>
      </c>
      <c r="F117" s="11">
        <f t="shared" si="19"/>
        <v>45.066666666666663</v>
      </c>
      <c r="G117" s="12" t="s">
        <v>53</v>
      </c>
      <c r="H117" s="11">
        <v>45.066666666666663</v>
      </c>
      <c r="I117" t="s">
        <v>53</v>
      </c>
      <c r="K117" s="2" t="s">
        <v>39</v>
      </c>
      <c r="L117" s="15">
        <f>S115*S116</f>
        <v>4.3354258667895698</v>
      </c>
      <c r="Q117" s="17"/>
      <c r="R117" s="17"/>
      <c r="S117" s="17" t="s">
        <v>37</v>
      </c>
      <c r="U117" s="17"/>
      <c r="V117" s="17"/>
      <c r="W117" s="17" t="s">
        <v>37</v>
      </c>
    </row>
    <row r="118" spans="1:28" x14ac:dyDescent="0.3">
      <c r="E118" s="20" t="s">
        <v>39</v>
      </c>
      <c r="F118">
        <f>C110*C111</f>
        <v>6.1312180594769403</v>
      </c>
    </row>
    <row r="122" spans="1:28" x14ac:dyDescent="0.3">
      <c r="K122" t="s">
        <v>0</v>
      </c>
      <c r="L122">
        <f>L123*L124</f>
        <v>8</v>
      </c>
    </row>
    <row r="123" spans="1:28" x14ac:dyDescent="0.3">
      <c r="A123" s="1" t="s">
        <v>52</v>
      </c>
      <c r="K123" t="s">
        <v>2</v>
      </c>
      <c r="L123">
        <v>4</v>
      </c>
    </row>
    <row r="124" spans="1:28" x14ac:dyDescent="0.3">
      <c r="A124" s="1"/>
      <c r="K124" t="s">
        <v>64</v>
      </c>
      <c r="L124">
        <v>2</v>
      </c>
    </row>
    <row r="125" spans="1:28" x14ac:dyDescent="0.3">
      <c r="A125" s="1"/>
      <c r="K125" t="s">
        <v>4</v>
      </c>
      <c r="L125">
        <v>3</v>
      </c>
    </row>
    <row r="126" spans="1:28" ht="15.6" x14ac:dyDescent="0.3">
      <c r="K126" s="2"/>
      <c r="L126" s="2"/>
      <c r="M126" s="2"/>
      <c r="N126" s="2"/>
      <c r="O126" s="2"/>
      <c r="P126" s="2"/>
      <c r="Q126" s="2"/>
      <c r="R126" s="2"/>
      <c r="S126" s="2"/>
      <c r="T126" s="2" t="s">
        <v>5</v>
      </c>
      <c r="U126" s="2"/>
      <c r="V126" s="2"/>
      <c r="W126" s="2"/>
      <c r="X126" s="2"/>
      <c r="Y126" s="2" t="s">
        <v>6</v>
      </c>
      <c r="Z126" s="2"/>
      <c r="AA126" s="2"/>
      <c r="AB126" s="2"/>
    </row>
    <row r="127" spans="1:28" ht="15.6" x14ac:dyDescent="0.3">
      <c r="A127" s="39" t="s">
        <v>7</v>
      </c>
      <c r="B127" s="41" t="s">
        <v>8</v>
      </c>
      <c r="C127" s="42"/>
      <c r="D127" s="43"/>
      <c r="E127" s="44" t="s">
        <v>9</v>
      </c>
      <c r="F127" s="46" t="s">
        <v>10</v>
      </c>
      <c r="G127" s="3"/>
      <c r="H127" s="3"/>
      <c r="I127" s="3"/>
      <c r="K127" s="4" t="s">
        <v>11</v>
      </c>
      <c r="L127" s="4" t="s">
        <v>12</v>
      </c>
      <c r="M127" s="4" t="s">
        <v>13</v>
      </c>
      <c r="N127" s="4" t="s">
        <v>14</v>
      </c>
      <c r="O127" s="4" t="s">
        <v>15</v>
      </c>
      <c r="P127" s="4"/>
      <c r="Q127" s="4" t="s">
        <v>16</v>
      </c>
      <c r="R127" s="4" t="s">
        <v>17</v>
      </c>
      <c r="S127" s="2"/>
      <c r="T127" s="36" t="s">
        <v>2</v>
      </c>
      <c r="U127" s="37" t="s">
        <v>3</v>
      </c>
      <c r="V127" s="38"/>
      <c r="W127" s="36" t="s">
        <v>18</v>
      </c>
      <c r="X127" s="5"/>
      <c r="Y127" s="36" t="s">
        <v>2</v>
      </c>
      <c r="Z127" s="37" t="s">
        <v>3</v>
      </c>
      <c r="AA127" s="38"/>
      <c r="AB127" s="36" t="s">
        <v>18</v>
      </c>
    </row>
    <row r="128" spans="1:28" ht="15.6" x14ac:dyDescent="0.3">
      <c r="A128" s="40"/>
      <c r="B128" s="6" t="s">
        <v>19</v>
      </c>
      <c r="C128" s="6" t="s">
        <v>20</v>
      </c>
      <c r="D128" s="6" t="s">
        <v>21</v>
      </c>
      <c r="E128" s="45"/>
      <c r="F128" s="47"/>
      <c r="G128" s="3"/>
      <c r="H128" s="3"/>
      <c r="I128" s="3"/>
      <c r="K128" s="7" t="s">
        <v>22</v>
      </c>
      <c r="L128" s="7">
        <f>L125-1</f>
        <v>2</v>
      </c>
      <c r="M128" s="8">
        <f>SUMSQ(B137:D137)/(L123*L124)-M136</f>
        <v>273.46083333331626</v>
      </c>
      <c r="N128" s="8">
        <f t="shared" ref="N128:N133" si="20">M128/L128</f>
        <v>136.73041666665813</v>
      </c>
      <c r="O128" s="8">
        <f>N128/N$13</f>
        <v>91.12829769507978</v>
      </c>
      <c r="P128" s="8" t="str">
        <f>IF(O128&lt;Q128,"TN",IF(O128&lt;R128,"*","**"))</f>
        <v>**</v>
      </c>
      <c r="Q128" s="8">
        <f>FINV(0.05,L128,L$13)</f>
        <v>3.7388918324407361</v>
      </c>
      <c r="R128" s="8">
        <f>FINV(0.01,L128,L$13)</f>
        <v>6.5148841021827506</v>
      </c>
      <c r="S128" s="2"/>
      <c r="T128" s="36"/>
      <c r="U128" s="4">
        <v>0</v>
      </c>
      <c r="V128" s="4">
        <v>1</v>
      </c>
      <c r="W128" s="36"/>
      <c r="X128" s="5"/>
      <c r="Y128" s="36"/>
      <c r="Z128" s="4">
        <v>0</v>
      </c>
      <c r="AA128" s="4">
        <v>1</v>
      </c>
      <c r="AB128" s="36"/>
    </row>
    <row r="129" spans="1:28" ht="15.6" x14ac:dyDescent="0.3">
      <c r="A129" s="9" t="s">
        <v>56</v>
      </c>
      <c r="B129" s="24">
        <v>60</v>
      </c>
      <c r="C129" s="24">
        <v>43.2</v>
      </c>
      <c r="D129" s="24">
        <v>31.1</v>
      </c>
      <c r="E129" s="10">
        <f>SUM(B129:D129)</f>
        <v>134.30000000000001</v>
      </c>
      <c r="F129" s="11">
        <f>AVERAGE(B129:D129)</f>
        <v>44.766666666666673</v>
      </c>
      <c r="G129" s="12"/>
      <c r="H129" s="12"/>
      <c r="I129" s="12"/>
      <c r="K129" s="7" t="s">
        <v>7</v>
      </c>
      <c r="L129" s="7">
        <f>L122-1</f>
        <v>7</v>
      </c>
      <c r="M129" s="8">
        <f>SUMSQ(E129:E136)/L125-M136</f>
        <v>981.05833333332703</v>
      </c>
      <c r="N129" s="8">
        <f t="shared" si="20"/>
        <v>140.15119047618958</v>
      </c>
      <c r="O129" s="8">
        <f>N129/N$13</f>
        <v>93.408180267386228</v>
      </c>
      <c r="P129" s="8" t="str">
        <f>IF(O129&lt;Q129,"TN",IF(O129&lt;R129,"*","**"))</f>
        <v>**</v>
      </c>
      <c r="Q129" s="8">
        <f>FINV(0.05,L129,L$13)</f>
        <v>2.7641992567781792</v>
      </c>
      <c r="R129" s="8">
        <f>FINV(0.01,L129,L$13)</f>
        <v>4.2778818532656411</v>
      </c>
      <c r="S129" s="2"/>
      <c r="T129" s="4">
        <v>1</v>
      </c>
      <c r="U129" s="8">
        <f>E129</f>
        <v>134.30000000000001</v>
      </c>
      <c r="V129" s="8">
        <f>E133</f>
        <v>147.1</v>
      </c>
      <c r="W129" s="7">
        <f>SUM(U129:V129)</f>
        <v>281.39999999999998</v>
      </c>
      <c r="X129" s="2"/>
      <c r="Y129" s="4">
        <v>1</v>
      </c>
      <c r="Z129" s="8">
        <f>F129</f>
        <v>44.766666666666673</v>
      </c>
      <c r="AA129" s="8">
        <f>F133</f>
        <v>49.033333333333331</v>
      </c>
      <c r="AB129" s="8">
        <f>AVERAGE(Z129:AA129)</f>
        <v>46.900000000000006</v>
      </c>
    </row>
    <row r="130" spans="1:28" ht="15.6" x14ac:dyDescent="0.3">
      <c r="A130" s="9" t="s">
        <v>57</v>
      </c>
      <c r="B130" s="24">
        <v>52.3</v>
      </c>
      <c r="C130" s="24">
        <v>31.5</v>
      </c>
      <c r="D130" s="24">
        <v>42.3</v>
      </c>
      <c r="E130" s="10">
        <f t="shared" ref="E130:E136" si="21">SUM(B130:D130)</f>
        <v>126.1</v>
      </c>
      <c r="F130" s="11">
        <f t="shared" ref="F130:F136" si="22">AVERAGE(B130:D130)</f>
        <v>42.033333333333331</v>
      </c>
      <c r="G130" s="12"/>
      <c r="H130" s="12"/>
      <c r="I130" s="12"/>
      <c r="K130" s="7" t="s">
        <v>23</v>
      </c>
      <c r="L130" s="7">
        <f>L123-1</f>
        <v>3</v>
      </c>
      <c r="M130" s="8">
        <f>SUMSQ(W129:W132)/(L125*L124)-M136</f>
        <v>192.70166666666046</v>
      </c>
      <c r="N130" s="8">
        <f t="shared" si="20"/>
        <v>64.233888888886824</v>
      </c>
      <c r="O130" s="8">
        <f>N130/N$13</f>
        <v>42.810700731277329</v>
      </c>
      <c r="P130" s="8" t="str">
        <f>IF(O130&lt;Q130,"TN",IF(O130&lt;R130,"*","**"))</f>
        <v>**</v>
      </c>
      <c r="Q130" s="8">
        <f>FINV(0.05,L130,L$13)</f>
        <v>3.3438886781189128</v>
      </c>
      <c r="R130" s="8">
        <f>FINV(0.01,L130,L$13)</f>
        <v>5.5638858396937421</v>
      </c>
      <c r="S130" s="2"/>
      <c r="T130" s="4">
        <v>2</v>
      </c>
      <c r="U130" s="8">
        <f>E130</f>
        <v>126.1</v>
      </c>
      <c r="V130" s="8">
        <f>E134</f>
        <v>170</v>
      </c>
      <c r="W130" s="7">
        <f>SUM(U130:V130)</f>
        <v>296.10000000000002</v>
      </c>
      <c r="X130" s="2"/>
      <c r="Y130" s="4">
        <v>2</v>
      </c>
      <c r="Z130" s="8">
        <f>F130</f>
        <v>42.033333333333331</v>
      </c>
      <c r="AA130" s="8">
        <f>F134</f>
        <v>56.666666666666664</v>
      </c>
      <c r="AB130" s="8">
        <f>AVERAGE(Z130:AA130)</f>
        <v>49.349999999999994</v>
      </c>
    </row>
    <row r="131" spans="1:28" ht="15.6" x14ac:dyDescent="0.3">
      <c r="A131" s="9" t="s">
        <v>58</v>
      </c>
      <c r="B131" s="24">
        <v>63.1</v>
      </c>
      <c r="C131" s="24">
        <v>47.4</v>
      </c>
      <c r="D131" s="24">
        <v>59.6</v>
      </c>
      <c r="E131" s="10">
        <f t="shared" si="21"/>
        <v>170.1</v>
      </c>
      <c r="F131" s="11">
        <f t="shared" si="22"/>
        <v>56.699999999999996</v>
      </c>
      <c r="G131" s="12"/>
      <c r="H131" s="12"/>
      <c r="I131" s="12"/>
      <c r="K131" s="7" t="s">
        <v>64</v>
      </c>
      <c r="L131" s="7">
        <f>L124-1</f>
        <v>1</v>
      </c>
      <c r="M131" s="8">
        <f>SUMSQ(U133:V133)/(L125*L123)-M136</f>
        <v>363.48166666666657</v>
      </c>
      <c r="N131" s="8">
        <f t="shared" si="20"/>
        <v>363.48166666666657</v>
      </c>
      <c r="O131" s="8">
        <f>N131/N$13</f>
        <v>242.25381838378425</v>
      </c>
      <c r="P131" s="8" t="str">
        <f>IF(O131&lt;Q131,"TN",IF(O131&lt;R131,"*","**"))</f>
        <v>**</v>
      </c>
      <c r="Q131" s="8">
        <f>FINV(0.05,L131,L$13)</f>
        <v>4.6001099366694227</v>
      </c>
      <c r="R131" s="8">
        <f>FINV(0.01,L131,L$13)</f>
        <v>8.8615926651764276</v>
      </c>
      <c r="S131" s="2"/>
      <c r="T131" s="4">
        <v>3</v>
      </c>
      <c r="U131" s="8">
        <f>E131</f>
        <v>170.1</v>
      </c>
      <c r="V131" s="8">
        <f>E135</f>
        <v>157.1</v>
      </c>
      <c r="W131" s="7">
        <f>SUM(U131:V131)</f>
        <v>327.2</v>
      </c>
      <c r="X131" s="2"/>
      <c r="Y131" s="4">
        <v>3</v>
      </c>
      <c r="Z131" s="8">
        <f>F131</f>
        <v>56.699999999999996</v>
      </c>
      <c r="AA131" s="8">
        <f>F135</f>
        <v>52.366666666666667</v>
      </c>
      <c r="AB131" s="8">
        <f>AVERAGE(Z131:AA131)</f>
        <v>54.533333333333331</v>
      </c>
    </row>
    <row r="132" spans="1:28" ht="15.6" x14ac:dyDescent="0.3">
      <c r="A132" s="9" t="s">
        <v>59</v>
      </c>
      <c r="B132" s="24">
        <v>33.1</v>
      </c>
      <c r="C132" s="24">
        <v>51.2</v>
      </c>
      <c r="D132" s="24">
        <v>46.2</v>
      </c>
      <c r="E132" s="10">
        <f t="shared" si="21"/>
        <v>130.5</v>
      </c>
      <c r="F132" s="11">
        <f t="shared" si="22"/>
        <v>43.5</v>
      </c>
      <c r="G132" s="12"/>
      <c r="H132" s="12"/>
      <c r="I132" s="12"/>
      <c r="K132" s="7" t="s">
        <v>65</v>
      </c>
      <c r="L132" s="7">
        <f>L130*L131</f>
        <v>3</v>
      </c>
      <c r="M132" s="8">
        <f>M129-M130-M131</f>
        <v>424.875</v>
      </c>
      <c r="N132" s="8">
        <f t="shared" si="20"/>
        <v>141.625</v>
      </c>
      <c r="O132" s="8">
        <f>N132/N$13</f>
        <v>94.390447098029114</v>
      </c>
      <c r="P132" s="8" t="str">
        <f>IF(O132&lt;Q132,"TN",IF(O132&lt;R132,"*","**"))</f>
        <v>**</v>
      </c>
      <c r="Q132" s="8">
        <f>FINV(0.05,L132,L$13)</f>
        <v>3.3438886781189128</v>
      </c>
      <c r="R132" s="8">
        <f>FINV(0.01,L132,L$13)</f>
        <v>5.5638858396937421</v>
      </c>
      <c r="S132" s="2"/>
      <c r="T132" s="4">
        <v>4</v>
      </c>
      <c r="U132" s="8">
        <f>E132</f>
        <v>130.5</v>
      </c>
      <c r="V132" s="8">
        <f>E136</f>
        <v>180.2</v>
      </c>
      <c r="W132" s="7">
        <f>SUM(U132:V132)</f>
        <v>310.7</v>
      </c>
      <c r="X132" s="2"/>
      <c r="Y132" s="4">
        <v>4</v>
      </c>
      <c r="Z132" s="8">
        <f>F132</f>
        <v>43.5</v>
      </c>
      <c r="AA132" s="8">
        <f>F136</f>
        <v>60.066666666666663</v>
      </c>
      <c r="AB132" s="8">
        <f>AVERAGE(Z132:AA132)</f>
        <v>51.783333333333331</v>
      </c>
    </row>
    <row r="133" spans="1:28" ht="15.6" x14ac:dyDescent="0.3">
      <c r="A133" s="9" t="s">
        <v>60</v>
      </c>
      <c r="B133" s="24">
        <v>53.2</v>
      </c>
      <c r="C133" s="24">
        <v>49.3</v>
      </c>
      <c r="D133" s="24">
        <v>44.6</v>
      </c>
      <c r="E133" s="10">
        <f t="shared" si="21"/>
        <v>147.1</v>
      </c>
      <c r="F133" s="11">
        <f t="shared" si="22"/>
        <v>49.033333333333331</v>
      </c>
      <c r="G133" s="12"/>
      <c r="H133" s="12"/>
      <c r="I133" s="12"/>
      <c r="K133" s="7" t="s">
        <v>24</v>
      </c>
      <c r="L133" s="7">
        <f>L134-L128-L129</f>
        <v>14</v>
      </c>
      <c r="M133" s="8">
        <f>M134-M128-M129</f>
        <v>1115.6191666666855</v>
      </c>
      <c r="N133" s="8">
        <f t="shared" si="20"/>
        <v>79.687083333334684</v>
      </c>
      <c r="O133" s="13"/>
      <c r="P133" s="13"/>
      <c r="Q133" s="13"/>
      <c r="R133" s="13"/>
      <c r="S133" s="2"/>
      <c r="T133" s="14"/>
      <c r="U133" s="15">
        <f>SUM(U129:U132)</f>
        <v>561</v>
      </c>
      <c r="V133" s="15">
        <f>SUM(V129:V132)</f>
        <v>654.40000000000009</v>
      </c>
      <c r="W133" s="15"/>
      <c r="X133" s="15"/>
      <c r="Y133" s="14"/>
      <c r="Z133" s="15">
        <f>AVERAGE(Z129:Z132)</f>
        <v>46.75</v>
      </c>
      <c r="AA133" s="15">
        <f>AVERAGE(AA129:AA132)</f>
        <v>54.533333333333331</v>
      </c>
      <c r="AB133" s="15"/>
    </row>
    <row r="134" spans="1:28" ht="15.6" x14ac:dyDescent="0.3">
      <c r="A134" s="9" t="s">
        <v>61</v>
      </c>
      <c r="B134" s="24">
        <v>71</v>
      </c>
      <c r="C134" s="24">
        <v>50.2</v>
      </c>
      <c r="D134" s="24">
        <v>48.8</v>
      </c>
      <c r="E134" s="10">
        <f t="shared" si="21"/>
        <v>170</v>
      </c>
      <c r="F134" s="11">
        <f t="shared" si="22"/>
        <v>56.666666666666664</v>
      </c>
      <c r="G134" s="12"/>
      <c r="H134" s="12"/>
      <c r="I134" s="12"/>
      <c r="K134" s="7" t="s">
        <v>25</v>
      </c>
      <c r="L134" s="7">
        <f>(L123*L124*L125)-1</f>
        <v>23</v>
      </c>
      <c r="M134" s="8">
        <f>SUMSQ(B129:D136)-M136</f>
        <v>2370.1383333333288</v>
      </c>
      <c r="N134" s="13"/>
      <c r="O134" s="13"/>
      <c r="P134" s="13"/>
      <c r="Q134" s="13"/>
      <c r="R134" s="13"/>
      <c r="S134" s="2"/>
      <c r="T134" s="16"/>
      <c r="U134" s="2"/>
      <c r="V134" s="2"/>
      <c r="W134" s="2"/>
      <c r="X134" s="2"/>
      <c r="AA134" s="15"/>
      <c r="AB134" s="15"/>
    </row>
    <row r="135" spans="1:28" ht="15.6" x14ac:dyDescent="0.3">
      <c r="A135" s="9" t="s">
        <v>62</v>
      </c>
      <c r="B135" s="24">
        <v>51.5</v>
      </c>
      <c r="C135" s="24">
        <v>52</v>
      </c>
      <c r="D135" s="24">
        <v>53.6</v>
      </c>
      <c r="E135" s="10">
        <f t="shared" si="21"/>
        <v>157.1</v>
      </c>
      <c r="F135" s="11">
        <f t="shared" si="22"/>
        <v>52.366666666666667</v>
      </c>
      <c r="G135" s="12"/>
      <c r="H135" s="12"/>
      <c r="I135" s="1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AA135" s="15"/>
      <c r="AB135" s="2"/>
    </row>
    <row r="136" spans="1:28" ht="15.6" x14ac:dyDescent="0.3">
      <c r="A136" s="9" t="s">
        <v>63</v>
      </c>
      <c r="B136" s="24">
        <v>58.5</v>
      </c>
      <c r="C136" s="24">
        <v>67.5</v>
      </c>
      <c r="D136" s="24">
        <v>54.2</v>
      </c>
      <c r="E136" s="10">
        <f t="shared" si="21"/>
        <v>180.2</v>
      </c>
      <c r="F136" s="11">
        <f t="shared" si="22"/>
        <v>60.066666666666663</v>
      </c>
      <c r="G136" s="12"/>
      <c r="H136" s="12"/>
      <c r="I136" s="12"/>
      <c r="K136" s="2"/>
      <c r="L136" s="2" t="s">
        <v>26</v>
      </c>
      <c r="M136" s="2">
        <f>E137^2/(L123*L124*L125)</f>
        <v>61549.881666666675</v>
      </c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AA136" s="35"/>
      <c r="AB136" s="35"/>
    </row>
    <row r="137" spans="1:28" ht="15.6" x14ac:dyDescent="0.3">
      <c r="A137" s="17"/>
      <c r="B137" s="17">
        <f>SUM(B129:B136)</f>
        <v>442.7</v>
      </c>
      <c r="C137" s="17">
        <f>SUM(C129:C136)</f>
        <v>392.3</v>
      </c>
      <c r="D137" s="17">
        <f>SUM(D129:D136)</f>
        <v>380.4</v>
      </c>
      <c r="E137" s="17">
        <f>SUM(E129:E136)</f>
        <v>1215.4000000000001</v>
      </c>
      <c r="F137" s="17">
        <f>SUM(F129:F136)</f>
        <v>405.13333333333333</v>
      </c>
      <c r="K137" s="2"/>
      <c r="L137" s="2"/>
      <c r="M137" s="2"/>
      <c r="N137" s="2"/>
      <c r="O137" s="2"/>
      <c r="P137" s="2"/>
      <c r="Q137" s="2"/>
      <c r="R137" s="2"/>
      <c r="S137" s="2"/>
      <c r="Y137" s="2"/>
      <c r="Z137" s="2"/>
      <c r="AA137" s="2"/>
      <c r="AB137" s="2"/>
    </row>
    <row r="139" spans="1:28" x14ac:dyDescent="0.3">
      <c r="E139" t="s">
        <v>27</v>
      </c>
      <c r="F139" t="s">
        <v>28</v>
      </c>
    </row>
    <row r="140" spans="1:28" ht="15.6" x14ac:dyDescent="0.3">
      <c r="A140" s="17" t="s">
        <v>29</v>
      </c>
      <c r="B140" s="17"/>
      <c r="C140" s="17">
        <f>SQRT(2*N133/(3))</f>
        <v>7.2886708131334288</v>
      </c>
      <c r="D140" s="18"/>
      <c r="E140" s="9" t="s">
        <v>56</v>
      </c>
      <c r="F140" s="11">
        <f>F129</f>
        <v>44.766666666666673</v>
      </c>
      <c r="G140" s="12" t="s">
        <v>34</v>
      </c>
      <c r="H140" s="11">
        <v>42.033333333333331</v>
      </c>
      <c r="I140" s="12" t="s">
        <v>31</v>
      </c>
      <c r="J140" s="18">
        <f>H140+F$148</f>
        <v>49.850432780418934</v>
      </c>
      <c r="K140" s="2" t="s">
        <v>66</v>
      </c>
      <c r="L140" s="15">
        <f>U133/(L123*L125)</f>
        <v>46.75</v>
      </c>
      <c r="M140" t="s">
        <v>31</v>
      </c>
      <c r="N140" s="18">
        <f>L140+L142</f>
        <v>50.658549723542798</v>
      </c>
      <c r="P140" t="s">
        <v>3</v>
      </c>
      <c r="Q140" s="17" t="s">
        <v>29</v>
      </c>
      <c r="R140" s="17"/>
      <c r="S140" s="17">
        <f>SQRT(2*N133/(3*4))</f>
        <v>3.6443354065667144</v>
      </c>
      <c r="U140" s="17" t="s">
        <v>29</v>
      </c>
      <c r="V140" s="17"/>
      <c r="W140" s="17">
        <f>SQRT(N133/(3*2))</f>
        <v>3.6443354065667144</v>
      </c>
    </row>
    <row r="141" spans="1:28" ht="15.6" x14ac:dyDescent="0.3">
      <c r="A141" s="17" t="s">
        <v>32</v>
      </c>
      <c r="B141" s="19" t="s">
        <v>33</v>
      </c>
      <c r="C141" s="17">
        <f>2.145/2</f>
        <v>1.0725</v>
      </c>
      <c r="D141" s="18"/>
      <c r="E141" s="9" t="s">
        <v>57</v>
      </c>
      <c r="F141" s="11">
        <f t="shared" ref="F141:F147" si="23">F130</f>
        <v>42.033333333333331</v>
      </c>
      <c r="G141" s="12" t="s">
        <v>31</v>
      </c>
      <c r="H141" s="11">
        <v>43.5</v>
      </c>
      <c r="I141" s="12" t="s">
        <v>31</v>
      </c>
      <c r="J141" s="18">
        <f t="shared" ref="J141:J147" si="24">H141+F$148</f>
        <v>51.317099447085603</v>
      </c>
      <c r="K141" s="2" t="s">
        <v>67</v>
      </c>
      <c r="L141" s="15">
        <f>V133/(L123*L125)</f>
        <v>54.533333333333339</v>
      </c>
      <c r="M141" t="s">
        <v>54</v>
      </c>
      <c r="Q141" s="17" t="s">
        <v>32</v>
      </c>
      <c r="R141" s="19" t="s">
        <v>33</v>
      </c>
      <c r="S141" s="17">
        <f>2.145/2</f>
        <v>1.0725</v>
      </c>
      <c r="U141" s="17" t="s">
        <v>35</v>
      </c>
      <c r="V141" s="19" t="s">
        <v>36</v>
      </c>
      <c r="W141" s="17">
        <v>3.03</v>
      </c>
    </row>
    <row r="142" spans="1:28" ht="15.6" x14ac:dyDescent="0.3">
      <c r="A142" s="17"/>
      <c r="B142" s="17"/>
      <c r="C142" s="17" t="s">
        <v>37</v>
      </c>
      <c r="D142" s="18"/>
      <c r="E142" s="9" t="s">
        <v>58</v>
      </c>
      <c r="F142" s="11">
        <f t="shared" si="23"/>
        <v>56.699999999999996</v>
      </c>
      <c r="G142" s="12" t="s">
        <v>38</v>
      </c>
      <c r="H142" s="11">
        <v>44.766666666666673</v>
      </c>
      <c r="I142" s="12" t="s">
        <v>34</v>
      </c>
      <c r="J142" s="18">
        <f t="shared" si="24"/>
        <v>52.583766113752276</v>
      </c>
      <c r="K142" s="2" t="s">
        <v>39</v>
      </c>
      <c r="L142" s="15">
        <f>S140*S141</f>
        <v>3.9085497235428011</v>
      </c>
      <c r="Q142" s="17"/>
      <c r="R142" s="17"/>
      <c r="S142" s="17"/>
      <c r="U142" s="17"/>
      <c r="V142" s="17"/>
      <c r="W142" s="17"/>
    </row>
    <row r="143" spans="1:28" ht="15.6" x14ac:dyDescent="0.3">
      <c r="D143" s="18"/>
      <c r="E143" s="9" t="s">
        <v>59</v>
      </c>
      <c r="F143" s="11">
        <f t="shared" si="23"/>
        <v>43.5</v>
      </c>
      <c r="G143" s="12" t="s">
        <v>31</v>
      </c>
      <c r="H143" s="11">
        <v>49.033333333333331</v>
      </c>
      <c r="I143" s="12" t="s">
        <v>47</v>
      </c>
      <c r="J143" s="18">
        <f t="shared" si="24"/>
        <v>56.850432780418934</v>
      </c>
      <c r="K143" s="2" t="s">
        <v>40</v>
      </c>
      <c r="L143" s="15">
        <f>W129/(L$4*L$5)</f>
        <v>46.9</v>
      </c>
    </row>
    <row r="144" spans="1:28" ht="15.6" x14ac:dyDescent="0.3">
      <c r="D144" s="18"/>
      <c r="E144" s="9" t="s">
        <v>60</v>
      </c>
      <c r="F144" s="11">
        <f t="shared" si="23"/>
        <v>49.033333333333331</v>
      </c>
      <c r="G144" s="12" t="s">
        <v>47</v>
      </c>
      <c r="H144" s="11">
        <v>52.366666666666667</v>
      </c>
      <c r="I144" s="12" t="s">
        <v>51</v>
      </c>
      <c r="J144" s="18">
        <f t="shared" si="24"/>
        <v>60.18376611375227</v>
      </c>
      <c r="K144" s="2" t="s">
        <v>42</v>
      </c>
      <c r="L144" s="15">
        <f>W130/(L$4*L$5)</f>
        <v>49.35</v>
      </c>
      <c r="N144" s="18">
        <f>L144+L147</f>
        <v>54.87752402824384</v>
      </c>
    </row>
    <row r="145" spans="1:39" ht="15.6" x14ac:dyDescent="0.3">
      <c r="D145" s="18"/>
      <c r="E145" s="9" t="s">
        <v>61</v>
      </c>
      <c r="F145" s="11">
        <f t="shared" si="23"/>
        <v>56.666666666666664</v>
      </c>
      <c r="G145" s="12" t="s">
        <v>38</v>
      </c>
      <c r="H145" s="11">
        <v>56.666666666666664</v>
      </c>
      <c r="I145" s="12" t="s">
        <v>38</v>
      </c>
      <c r="J145" s="18">
        <f t="shared" si="24"/>
        <v>64.483766113752267</v>
      </c>
      <c r="K145" s="2" t="s">
        <v>43</v>
      </c>
      <c r="L145" s="15">
        <f>W131/(L$4*L$5)</f>
        <v>54.533333333333331</v>
      </c>
      <c r="P145" t="s">
        <v>2</v>
      </c>
      <c r="Q145" s="17" t="s">
        <v>29</v>
      </c>
      <c r="R145" s="17"/>
      <c r="S145" s="17">
        <f>SQRT(2*N133/(3*2))</f>
        <v>5.1538685578031149</v>
      </c>
      <c r="U145" s="17" t="s">
        <v>29</v>
      </c>
      <c r="V145" s="17"/>
      <c r="W145" s="17">
        <f>SQRT(N133/(3*2))</f>
        <v>3.6443354065667144</v>
      </c>
    </row>
    <row r="146" spans="1:39" ht="15.6" x14ac:dyDescent="0.3">
      <c r="D146" s="18"/>
      <c r="E146" s="9" t="s">
        <v>62</v>
      </c>
      <c r="F146" s="11">
        <f t="shared" si="23"/>
        <v>52.366666666666667</v>
      </c>
      <c r="G146" s="12" t="s">
        <v>51</v>
      </c>
      <c r="H146" s="11">
        <v>56.699999999999996</v>
      </c>
      <c r="I146" s="12" t="s">
        <v>38</v>
      </c>
      <c r="J146" s="18">
        <f t="shared" si="24"/>
        <v>64.517099447085599</v>
      </c>
      <c r="K146" s="2" t="s">
        <v>45</v>
      </c>
      <c r="L146" s="15">
        <f>W132/(L$4*L$5)</f>
        <v>51.783333333333331</v>
      </c>
      <c r="Q146" s="17" t="s">
        <v>32</v>
      </c>
      <c r="R146" s="19" t="s">
        <v>33</v>
      </c>
      <c r="S146" s="17">
        <f>2.145/2</f>
        <v>1.0725</v>
      </c>
      <c r="U146" s="17" t="s">
        <v>32</v>
      </c>
      <c r="V146" s="19" t="s">
        <v>36</v>
      </c>
      <c r="W146" s="17">
        <v>4.1100000000000003</v>
      </c>
    </row>
    <row r="147" spans="1:39" ht="15.6" x14ac:dyDescent="0.3">
      <c r="D147" s="18"/>
      <c r="E147" s="9" t="s">
        <v>63</v>
      </c>
      <c r="F147" s="11">
        <f t="shared" si="23"/>
        <v>60.066666666666663</v>
      </c>
      <c r="G147" s="12" t="s">
        <v>48</v>
      </c>
      <c r="H147" s="11">
        <v>60.066666666666663</v>
      </c>
      <c r="I147" s="12" t="s">
        <v>48</v>
      </c>
      <c r="J147" s="18">
        <f t="shared" si="24"/>
        <v>67.883766113752259</v>
      </c>
      <c r="K147" s="2" t="s">
        <v>39</v>
      </c>
      <c r="L147" s="15">
        <f>S145*S146</f>
        <v>5.5275240282438407</v>
      </c>
      <c r="Q147" s="17"/>
      <c r="R147" s="17"/>
      <c r="S147" s="17" t="s">
        <v>37</v>
      </c>
      <c r="U147" s="17"/>
      <c r="V147" s="17"/>
      <c r="W147" s="17" t="s">
        <v>37</v>
      </c>
    </row>
    <row r="148" spans="1:39" x14ac:dyDescent="0.3">
      <c r="E148" s="20" t="s">
        <v>39</v>
      </c>
      <c r="F148">
        <f>C140*C141</f>
        <v>7.8170994470856021</v>
      </c>
    </row>
    <row r="151" spans="1:39" x14ac:dyDescent="0.3">
      <c r="A151" s="54"/>
      <c r="B151" s="54"/>
      <c r="C151" s="54"/>
      <c r="D151" s="54"/>
      <c r="E151" s="54"/>
      <c r="F151" s="54"/>
      <c r="G151" s="54"/>
      <c r="H151" s="54"/>
      <c r="I151" s="65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</row>
    <row r="152" spans="1:39" x14ac:dyDescent="0.3">
      <c r="A152" s="54"/>
      <c r="B152" s="54"/>
      <c r="C152" s="66"/>
      <c r="D152" s="67"/>
      <c r="E152" s="67"/>
      <c r="F152" s="67"/>
      <c r="G152" s="57"/>
      <c r="H152" s="54"/>
      <c r="I152" s="65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65"/>
      <c r="U152" s="65"/>
      <c r="V152" s="65"/>
      <c r="W152" s="66"/>
      <c r="X152" s="66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4"/>
      <c r="AK152" s="54"/>
      <c r="AL152" s="54"/>
      <c r="AM152" s="54"/>
    </row>
    <row r="153" spans="1:39" x14ac:dyDescent="0.3">
      <c r="A153" s="54"/>
      <c r="B153" s="54"/>
      <c r="C153" s="66"/>
      <c r="D153" s="54"/>
      <c r="E153" s="54"/>
      <c r="F153" s="54"/>
      <c r="G153" s="54"/>
      <c r="H153" s="54"/>
      <c r="I153" s="55"/>
      <c r="J153" s="56"/>
      <c r="K153" s="56"/>
      <c r="L153" s="56"/>
      <c r="M153" s="56"/>
      <c r="N153" s="56"/>
      <c r="O153" s="56"/>
      <c r="P153" s="54"/>
      <c r="Q153" s="54"/>
      <c r="R153" s="54"/>
      <c r="S153" s="54"/>
      <c r="T153" s="60"/>
      <c r="U153" s="61"/>
      <c r="V153" s="61"/>
      <c r="W153" s="61"/>
      <c r="X153" s="61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</row>
    <row r="154" spans="1:39" x14ac:dyDescent="0.3">
      <c r="A154" s="54"/>
      <c r="B154" s="54"/>
      <c r="C154" s="54"/>
      <c r="D154" s="56"/>
      <c r="E154" s="56"/>
      <c r="F154" s="56"/>
      <c r="G154" s="54"/>
      <c r="H154" s="54"/>
      <c r="I154" s="55"/>
      <c r="J154" s="56"/>
      <c r="K154" s="56"/>
      <c r="L154" s="56"/>
      <c r="M154" s="56"/>
      <c r="N154" s="56"/>
      <c r="O154" s="56"/>
      <c r="P154" s="54"/>
      <c r="Q154" s="54"/>
      <c r="R154" s="54"/>
      <c r="S154" s="54"/>
      <c r="T154" s="55"/>
      <c r="U154" s="62"/>
      <c r="V154" s="56"/>
      <c r="W154" s="56"/>
      <c r="X154" s="56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</row>
    <row r="155" spans="1:39" x14ac:dyDescent="0.3">
      <c r="A155" s="54"/>
      <c r="B155" s="54"/>
      <c r="C155" s="54"/>
      <c r="D155" s="56"/>
      <c r="E155" s="56"/>
      <c r="F155" s="56"/>
      <c r="G155" s="54"/>
      <c r="H155" s="54"/>
      <c r="I155" s="55"/>
      <c r="J155" s="56"/>
      <c r="K155" s="56"/>
      <c r="L155" s="56"/>
      <c r="M155" s="56"/>
      <c r="N155" s="56"/>
      <c r="O155" s="56"/>
      <c r="P155" s="54"/>
      <c r="Q155" s="54"/>
      <c r="R155" s="54"/>
      <c r="S155" s="54"/>
      <c r="T155" s="55"/>
      <c r="U155" s="62"/>
      <c r="V155" s="56"/>
      <c r="W155" s="56"/>
      <c r="X155" s="56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</row>
    <row r="156" spans="1:39" x14ac:dyDescent="0.3">
      <c r="A156" s="54"/>
      <c r="B156" s="54"/>
      <c r="C156" s="54"/>
      <c r="D156" s="56"/>
      <c r="E156" s="56"/>
      <c r="F156" s="56"/>
      <c r="G156" s="54"/>
      <c r="H156" s="54"/>
      <c r="I156" s="55"/>
      <c r="J156" s="56"/>
      <c r="K156" s="56"/>
      <c r="L156" s="56"/>
      <c r="M156" s="56"/>
      <c r="N156" s="56"/>
      <c r="O156" s="56"/>
      <c r="P156" s="54"/>
      <c r="Q156" s="54"/>
      <c r="R156" s="54"/>
      <c r="S156" s="54"/>
      <c r="T156" s="55"/>
      <c r="U156" s="62"/>
      <c r="V156" s="56"/>
      <c r="W156" s="56"/>
      <c r="X156" s="56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54"/>
      <c r="AL156" s="54"/>
      <c r="AM156" s="54"/>
    </row>
    <row r="157" spans="1:39" x14ac:dyDescent="0.3">
      <c r="A157" s="54"/>
      <c r="B157" s="54"/>
      <c r="C157" s="54"/>
      <c r="D157" s="56"/>
      <c r="E157" s="56"/>
      <c r="F157" s="56"/>
      <c r="G157" s="54"/>
      <c r="H157" s="54"/>
      <c r="I157" s="55"/>
      <c r="J157" s="56"/>
      <c r="K157" s="56"/>
      <c r="L157" s="56"/>
      <c r="M157" s="56"/>
      <c r="N157" s="56"/>
      <c r="O157" s="56"/>
      <c r="P157" s="54"/>
      <c r="Q157" s="54"/>
      <c r="R157" s="54"/>
      <c r="S157" s="54"/>
      <c r="T157" s="55"/>
      <c r="U157" s="62"/>
      <c r="V157" s="56"/>
      <c r="W157" s="56"/>
      <c r="X157" s="56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54"/>
      <c r="AL157" s="54"/>
      <c r="AM157" s="54"/>
    </row>
    <row r="158" spans="1:39" x14ac:dyDescent="0.3">
      <c r="A158" s="54"/>
      <c r="B158" s="54"/>
      <c r="C158" s="54"/>
      <c r="D158" s="56"/>
      <c r="E158" s="56"/>
      <c r="F158" s="56"/>
      <c r="G158" s="54"/>
      <c r="H158" s="54"/>
      <c r="I158" s="55"/>
      <c r="J158" s="56"/>
      <c r="K158" s="56"/>
      <c r="L158" s="56"/>
      <c r="M158" s="56"/>
      <c r="N158" s="56"/>
      <c r="O158" s="56"/>
      <c r="P158" s="54"/>
      <c r="Q158" s="54"/>
      <c r="R158" s="54"/>
      <c r="S158" s="54"/>
      <c r="T158" s="55"/>
      <c r="U158" s="62"/>
      <c r="V158" s="56"/>
      <c r="W158" s="56"/>
      <c r="X158" s="56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54"/>
      <c r="AL158" s="54"/>
      <c r="AM158" s="54"/>
    </row>
    <row r="159" spans="1:39" ht="15.6" x14ac:dyDescent="0.3">
      <c r="A159" s="54"/>
      <c r="B159" s="54"/>
      <c r="C159" s="58"/>
      <c r="D159" s="59"/>
      <c r="E159" s="56"/>
      <c r="F159" s="56"/>
      <c r="G159" s="54"/>
      <c r="H159" s="54"/>
      <c r="I159" s="55"/>
      <c r="J159" s="56"/>
      <c r="K159" s="56"/>
      <c r="L159" s="56"/>
      <c r="M159" s="56"/>
      <c r="N159" s="56"/>
      <c r="O159" s="56"/>
      <c r="P159" s="54"/>
      <c r="Q159" s="54"/>
      <c r="R159" s="54"/>
      <c r="S159" s="54"/>
      <c r="T159" s="55"/>
      <c r="U159" s="62"/>
      <c r="V159" s="56"/>
      <c r="W159" s="56"/>
      <c r="X159" s="56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</row>
    <row r="160" spans="1:39" ht="15.6" x14ac:dyDescent="0.3">
      <c r="A160" s="54"/>
      <c r="B160" s="54"/>
      <c r="C160" s="58"/>
      <c r="D160" s="59"/>
      <c r="E160" s="56"/>
      <c r="F160" s="56"/>
      <c r="G160" s="54"/>
      <c r="H160" s="54"/>
      <c r="I160" s="55"/>
      <c r="J160" s="56"/>
      <c r="K160" s="56"/>
      <c r="L160" s="56"/>
      <c r="M160" s="56"/>
      <c r="N160" s="56"/>
      <c r="O160" s="56"/>
      <c r="P160" s="54"/>
      <c r="Q160" s="54"/>
      <c r="R160" s="54"/>
      <c r="S160" s="54"/>
      <c r="T160" s="55"/>
      <c r="U160" s="62"/>
      <c r="V160" s="56"/>
      <c r="W160" s="56"/>
      <c r="X160" s="56"/>
      <c r="Y160" s="54"/>
      <c r="Z160" s="54"/>
      <c r="AA160" s="54"/>
      <c r="AB160" s="54"/>
      <c r="AC160" s="65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</row>
    <row r="161" spans="1:39" ht="15.6" x14ac:dyDescent="0.3">
      <c r="A161" s="54"/>
      <c r="B161" s="54"/>
      <c r="C161" s="58"/>
      <c r="D161" s="59"/>
      <c r="E161" s="56"/>
      <c r="F161" s="56"/>
      <c r="G161" s="54"/>
      <c r="H161" s="54"/>
      <c r="I161" s="55"/>
      <c r="J161" s="56"/>
      <c r="K161" s="56"/>
      <c r="L161" s="56"/>
      <c r="M161" s="56"/>
      <c r="N161" s="56"/>
      <c r="O161" s="56"/>
      <c r="P161" s="54"/>
      <c r="Q161" s="54"/>
      <c r="R161" s="54"/>
      <c r="S161" s="54"/>
      <c r="T161" s="55"/>
      <c r="U161" s="62"/>
      <c r="V161" s="56"/>
      <c r="W161" s="56"/>
      <c r="X161" s="56"/>
      <c r="Y161" s="54"/>
      <c r="Z161" s="54"/>
      <c r="AA161" s="54"/>
      <c r="AB161" s="54"/>
      <c r="AC161" s="65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</row>
    <row r="162" spans="1:39" ht="24.6" x14ac:dyDescent="0.4">
      <c r="B162" s="68" t="s">
        <v>73</v>
      </c>
      <c r="I162" s="54"/>
      <c r="J162" s="54"/>
      <c r="K162" s="54"/>
      <c r="L162" s="54"/>
      <c r="M162" s="54"/>
      <c r="N162" s="54"/>
      <c r="O162" s="54"/>
      <c r="P162" s="54"/>
      <c r="T162" s="63"/>
      <c r="U162" s="64"/>
      <c r="V162" s="56"/>
      <c r="W162" s="56"/>
      <c r="X162" s="56"/>
      <c r="Y162" s="54"/>
      <c r="AB162" s="54"/>
      <c r="AC162" s="55"/>
      <c r="AD162" s="56"/>
      <c r="AE162" s="56"/>
      <c r="AF162" s="56"/>
      <c r="AG162" s="56"/>
      <c r="AH162" s="56"/>
      <c r="AI162" s="56"/>
      <c r="AJ162" s="56"/>
      <c r="AK162" s="56"/>
      <c r="AL162" s="56"/>
      <c r="AM162" s="56"/>
    </row>
    <row r="163" spans="1:39" x14ac:dyDescent="0.3">
      <c r="AB163" s="54"/>
      <c r="AC163" s="55"/>
      <c r="AD163" s="56"/>
      <c r="AE163" s="56"/>
      <c r="AF163" s="56"/>
      <c r="AG163" s="56"/>
      <c r="AH163" s="56"/>
      <c r="AI163" s="56"/>
      <c r="AJ163" s="56"/>
      <c r="AK163" s="56"/>
      <c r="AL163" s="56"/>
      <c r="AM163" s="56"/>
    </row>
    <row r="164" spans="1:39" x14ac:dyDescent="0.3">
      <c r="D164" s="32" t="s">
        <v>27</v>
      </c>
      <c r="E164" s="34" t="s">
        <v>72</v>
      </c>
      <c r="F164" s="34"/>
      <c r="G164" s="34"/>
      <c r="H164" s="34"/>
      <c r="I164" s="34"/>
      <c r="J164" s="34"/>
      <c r="K164" s="34"/>
      <c r="L164" s="34"/>
      <c r="M164" s="34"/>
      <c r="N164" s="34"/>
      <c r="AB164" s="54"/>
      <c r="AC164" s="55"/>
      <c r="AD164" s="56"/>
      <c r="AE164" s="56"/>
      <c r="AF164" s="56"/>
      <c r="AG164" s="56"/>
      <c r="AH164" s="56"/>
      <c r="AI164" s="56"/>
      <c r="AJ164" s="56"/>
      <c r="AK164" s="56"/>
      <c r="AL164" s="56"/>
      <c r="AM164" s="56"/>
    </row>
    <row r="165" spans="1:39" x14ac:dyDescent="0.3">
      <c r="D165" s="33"/>
      <c r="E165" s="25">
        <v>7</v>
      </c>
      <c r="F165" s="25"/>
      <c r="G165" s="25">
        <v>14</v>
      </c>
      <c r="H165" s="25"/>
      <c r="I165" s="25">
        <v>21</v>
      </c>
      <c r="J165" s="25"/>
      <c r="K165" s="25">
        <v>28</v>
      </c>
      <c r="L165" s="25"/>
      <c r="M165" s="25">
        <v>35</v>
      </c>
      <c r="N165" s="25"/>
      <c r="AB165" s="54"/>
      <c r="AC165" s="55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</row>
    <row r="166" spans="1:39" x14ac:dyDescent="0.3">
      <c r="D166" s="21" t="s">
        <v>56</v>
      </c>
      <c r="E166" s="18">
        <v>9.23</v>
      </c>
      <c r="F166" s="18" t="s">
        <v>30</v>
      </c>
      <c r="G166" s="18">
        <v>14.5</v>
      </c>
      <c r="H166" s="18" t="s">
        <v>30</v>
      </c>
      <c r="I166" s="18">
        <v>26.5</v>
      </c>
      <c r="J166" s="18" t="s">
        <v>30</v>
      </c>
      <c r="K166" s="18">
        <v>38.4</v>
      </c>
      <c r="L166" s="18" t="s">
        <v>54</v>
      </c>
      <c r="M166" s="18">
        <v>44.766666666666673</v>
      </c>
      <c r="N166" s="18" t="s">
        <v>34</v>
      </c>
      <c r="AB166" s="54"/>
      <c r="AC166" s="55"/>
      <c r="AD166" s="56"/>
      <c r="AE166" s="56"/>
      <c r="AF166" s="56"/>
      <c r="AG166" s="56"/>
      <c r="AH166" s="56"/>
      <c r="AI166" s="56"/>
      <c r="AJ166" s="56"/>
      <c r="AK166" s="56"/>
      <c r="AL166" s="56"/>
      <c r="AM166" s="56"/>
    </row>
    <row r="167" spans="1:39" x14ac:dyDescent="0.3">
      <c r="D167" s="21" t="s">
        <v>57</v>
      </c>
      <c r="E167" s="18">
        <v>9.3000000000000007</v>
      </c>
      <c r="F167" s="18" t="s">
        <v>34</v>
      </c>
      <c r="G167" s="18">
        <v>16.170000000000002</v>
      </c>
      <c r="H167" s="18" t="s">
        <v>34</v>
      </c>
      <c r="I167" s="18">
        <v>21.966666666666665</v>
      </c>
      <c r="J167" s="18" t="s">
        <v>47</v>
      </c>
      <c r="K167" s="18">
        <v>29.200000000000003</v>
      </c>
      <c r="L167" s="18" t="s">
        <v>31</v>
      </c>
      <c r="M167" s="18">
        <v>42.033333333333331</v>
      </c>
      <c r="N167" s="18" t="s">
        <v>31</v>
      </c>
      <c r="AB167" s="54"/>
      <c r="AC167" s="55"/>
      <c r="AD167" s="56"/>
      <c r="AE167" s="56"/>
      <c r="AF167" s="56"/>
      <c r="AG167" s="56"/>
      <c r="AH167" s="56"/>
      <c r="AI167" s="56"/>
      <c r="AJ167" s="56"/>
      <c r="AK167" s="56"/>
      <c r="AL167" s="56"/>
      <c r="AM167" s="56"/>
    </row>
    <row r="168" spans="1:39" x14ac:dyDescent="0.3">
      <c r="D168" s="21" t="s">
        <v>58</v>
      </c>
      <c r="E168" s="18">
        <v>9.5</v>
      </c>
      <c r="F168" s="18" t="s">
        <v>38</v>
      </c>
      <c r="G168" s="18">
        <v>15.87</v>
      </c>
      <c r="H168" s="18" t="s">
        <v>38</v>
      </c>
      <c r="I168" s="18">
        <v>27.3</v>
      </c>
      <c r="J168" s="18" t="s">
        <v>30</v>
      </c>
      <c r="K168" s="18">
        <v>39.4</v>
      </c>
      <c r="L168" s="18" t="s">
        <v>30</v>
      </c>
      <c r="M168" s="18">
        <v>56.699999999999996</v>
      </c>
      <c r="N168" s="18" t="s">
        <v>38</v>
      </c>
      <c r="AB168" s="54"/>
      <c r="AC168" s="55"/>
      <c r="AD168" s="56"/>
      <c r="AE168" s="56"/>
      <c r="AF168" s="56"/>
      <c r="AG168" s="56"/>
      <c r="AH168" s="56"/>
      <c r="AI168" s="56"/>
      <c r="AJ168" s="56"/>
      <c r="AK168" s="56"/>
      <c r="AL168" s="56"/>
      <c r="AM168" s="56"/>
    </row>
    <row r="169" spans="1:39" x14ac:dyDescent="0.3">
      <c r="D169" s="21" t="s">
        <v>59</v>
      </c>
      <c r="E169" s="18">
        <v>9.73</v>
      </c>
      <c r="F169" s="18" t="s">
        <v>31</v>
      </c>
      <c r="G169" s="18">
        <v>14.67</v>
      </c>
      <c r="H169" s="18" t="s">
        <v>34</v>
      </c>
      <c r="I169" s="18">
        <v>21.733333333333334</v>
      </c>
      <c r="J169" s="18" t="s">
        <v>31</v>
      </c>
      <c r="K169" s="18">
        <v>30.133333333333336</v>
      </c>
      <c r="L169" s="18" t="s">
        <v>31</v>
      </c>
      <c r="M169" s="18">
        <v>43.5</v>
      </c>
      <c r="N169" s="18" t="s">
        <v>31</v>
      </c>
      <c r="AB169" s="54"/>
      <c r="AC169" s="55"/>
      <c r="AD169" s="56"/>
      <c r="AE169" s="56"/>
      <c r="AF169" s="56"/>
      <c r="AG169" s="56"/>
      <c r="AH169" s="56"/>
      <c r="AI169" s="56"/>
      <c r="AJ169" s="56"/>
      <c r="AK169" s="56"/>
      <c r="AL169" s="56"/>
      <c r="AM169" s="56"/>
    </row>
    <row r="170" spans="1:39" x14ac:dyDescent="0.3">
      <c r="D170" s="21" t="s">
        <v>60</v>
      </c>
      <c r="E170" s="18">
        <v>11.5</v>
      </c>
      <c r="F170" s="18" t="s">
        <v>41</v>
      </c>
      <c r="G170" s="18">
        <v>16.63</v>
      </c>
      <c r="H170" s="18" t="s">
        <v>41</v>
      </c>
      <c r="I170" s="18">
        <v>31.833333333333332</v>
      </c>
      <c r="J170" s="18" t="s">
        <v>48</v>
      </c>
      <c r="K170" s="18">
        <v>40.1</v>
      </c>
      <c r="L170" s="18" t="s">
        <v>30</v>
      </c>
      <c r="M170" s="18">
        <v>49.033333333333331</v>
      </c>
      <c r="N170" s="18" t="s">
        <v>47</v>
      </c>
      <c r="AB170" s="54"/>
      <c r="AC170" s="55"/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</row>
    <row r="171" spans="1:39" x14ac:dyDescent="0.3">
      <c r="D171" s="21" t="s">
        <v>61</v>
      </c>
      <c r="E171" s="18">
        <v>11.43</v>
      </c>
      <c r="F171" s="18" t="s">
        <v>30</v>
      </c>
      <c r="G171" s="18">
        <v>18.170000000000002</v>
      </c>
      <c r="H171" s="18" t="s">
        <v>30</v>
      </c>
      <c r="I171" s="18">
        <v>29.333333333333332</v>
      </c>
      <c r="J171" s="18" t="s">
        <v>38</v>
      </c>
      <c r="K171" s="18">
        <v>42.266666666666666</v>
      </c>
      <c r="L171" s="18" t="s">
        <v>30</v>
      </c>
      <c r="M171" s="18">
        <v>56.666666666666664</v>
      </c>
      <c r="N171" s="18" t="s">
        <v>38</v>
      </c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</row>
    <row r="172" spans="1:39" x14ac:dyDescent="0.3">
      <c r="D172" s="21" t="s">
        <v>62</v>
      </c>
      <c r="E172" s="18">
        <v>10.57</v>
      </c>
      <c r="F172" s="18" t="s">
        <v>34</v>
      </c>
      <c r="G172" s="18">
        <v>15.13</v>
      </c>
      <c r="H172" s="18" t="s">
        <v>34</v>
      </c>
      <c r="I172" s="18">
        <v>24.599999999999998</v>
      </c>
      <c r="J172" s="18" t="s">
        <v>47</v>
      </c>
      <c r="K172" s="18">
        <v>37.6</v>
      </c>
      <c r="L172" s="18" t="s">
        <v>54</v>
      </c>
      <c r="M172" s="18">
        <v>52.366666666666667</v>
      </c>
      <c r="N172" s="18" t="s">
        <v>51</v>
      </c>
      <c r="AB172" s="54"/>
      <c r="AC172" s="54"/>
      <c r="AD172" s="54"/>
      <c r="AE172" s="54"/>
      <c r="AF172" s="54"/>
      <c r="AG172" s="54"/>
      <c r="AH172" s="54"/>
      <c r="AI172" s="54"/>
      <c r="AJ172" s="54"/>
      <c r="AK172" s="54"/>
      <c r="AL172" s="54"/>
      <c r="AM172" s="54"/>
    </row>
    <row r="173" spans="1:39" x14ac:dyDescent="0.3">
      <c r="D173" s="21" t="s">
        <v>63</v>
      </c>
      <c r="E173" s="18">
        <v>11.13</v>
      </c>
      <c r="F173" s="18" t="s">
        <v>44</v>
      </c>
      <c r="G173" s="18">
        <v>16.07</v>
      </c>
      <c r="H173" s="18" t="s">
        <v>44</v>
      </c>
      <c r="I173" s="18">
        <v>29.399999999999995</v>
      </c>
      <c r="J173" s="18" t="s">
        <v>38</v>
      </c>
      <c r="K173" s="18">
        <v>45.066666666666663</v>
      </c>
      <c r="L173" s="18" t="s">
        <v>53</v>
      </c>
      <c r="M173" s="18">
        <v>60.066666666666663</v>
      </c>
      <c r="N173" s="18" t="s">
        <v>48</v>
      </c>
      <c r="AB173" s="54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  <c r="AM173" s="54"/>
    </row>
    <row r="174" spans="1:39" x14ac:dyDescent="0.3">
      <c r="D174" s="22" t="s">
        <v>39</v>
      </c>
      <c r="E174" s="23">
        <v>1.0726500000000001</v>
      </c>
      <c r="F174" s="23"/>
      <c r="G174" s="23">
        <v>1.41</v>
      </c>
      <c r="H174" s="23"/>
      <c r="I174" s="23">
        <v>3.8034047038828627</v>
      </c>
      <c r="J174" s="23"/>
      <c r="K174" s="23">
        <v>6.1312180594769403</v>
      </c>
      <c r="L174" s="23"/>
      <c r="M174" s="23">
        <v>7.8170994470856021</v>
      </c>
      <c r="N174" s="23"/>
      <c r="AB174" s="54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  <c r="AM174" s="54"/>
    </row>
  </sheetData>
  <sortState xmlns:xlrd2="http://schemas.microsoft.com/office/spreadsheetml/2017/richdata2" ref="H140:H147">
    <sortCondition ref="H140"/>
  </sortState>
  <mergeCells count="57">
    <mergeCell ref="D164:D165"/>
    <mergeCell ref="E164:N164"/>
    <mergeCell ref="A127:A128"/>
    <mergeCell ref="B127:D127"/>
    <mergeCell ref="E127:E128"/>
    <mergeCell ref="F127:F128"/>
    <mergeCell ref="T127:T128"/>
    <mergeCell ref="A97:A98"/>
    <mergeCell ref="B97:D97"/>
    <mergeCell ref="E97:E98"/>
    <mergeCell ref="F97:F98"/>
    <mergeCell ref="T97:T98"/>
    <mergeCell ref="A37:A38"/>
    <mergeCell ref="B37:D37"/>
    <mergeCell ref="E37:E38"/>
    <mergeCell ref="F37:F38"/>
    <mergeCell ref="T37:T38"/>
    <mergeCell ref="U37:V37"/>
    <mergeCell ref="W37:W38"/>
    <mergeCell ref="Y37:Y38"/>
    <mergeCell ref="Z37:AA37"/>
    <mergeCell ref="AB37:AB38"/>
    <mergeCell ref="U67:V67"/>
    <mergeCell ref="W67:W68"/>
    <mergeCell ref="Y67:Y68"/>
    <mergeCell ref="Z67:AA67"/>
    <mergeCell ref="AB67:AB68"/>
    <mergeCell ref="A67:A68"/>
    <mergeCell ref="B67:D67"/>
    <mergeCell ref="E67:E68"/>
    <mergeCell ref="F67:F68"/>
    <mergeCell ref="T67:T68"/>
    <mergeCell ref="Z97:AA97"/>
    <mergeCell ref="AB97:AB98"/>
    <mergeCell ref="U127:V127"/>
    <mergeCell ref="W127:W128"/>
    <mergeCell ref="Y127:Y128"/>
    <mergeCell ref="Z127:AA127"/>
    <mergeCell ref="AB127:AB128"/>
    <mergeCell ref="A7:A8"/>
    <mergeCell ref="B7:D7"/>
    <mergeCell ref="E7:E8"/>
    <mergeCell ref="F7:F8"/>
    <mergeCell ref="T7:T8"/>
    <mergeCell ref="AA136:AB136"/>
    <mergeCell ref="W7:W8"/>
    <mergeCell ref="Y7:Y8"/>
    <mergeCell ref="Z7:AA7"/>
    <mergeCell ref="AB7:AB8"/>
    <mergeCell ref="AA16:AB16"/>
    <mergeCell ref="AA76:AB76"/>
    <mergeCell ref="AA106:AB106"/>
    <mergeCell ref="AA46:AB46"/>
    <mergeCell ref="U7:V7"/>
    <mergeCell ref="U97:V97"/>
    <mergeCell ref="W97:W98"/>
    <mergeCell ref="Y97:Y98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I162"/>
  <sheetViews>
    <sheetView topLeftCell="A113" zoomScale="82" zoomScaleNormal="82" workbookViewId="0">
      <selection activeCell="J169" sqref="J169"/>
    </sheetView>
  </sheetViews>
  <sheetFormatPr defaultRowHeight="14.4" x14ac:dyDescent="0.3"/>
  <cols>
    <col min="11" max="11" width="11.5546875" bestFit="1" customWidth="1"/>
    <col min="13" max="13" width="10" customWidth="1"/>
    <col min="14" max="14" width="9.5546875" bestFit="1" customWidth="1"/>
    <col min="15" max="15" width="10.6640625" customWidth="1"/>
    <col min="16" max="16" width="10.5546875" bestFit="1" customWidth="1"/>
    <col min="18" max="18" width="10.5546875" bestFit="1" customWidth="1"/>
    <col min="20" max="20" width="10.5546875" bestFit="1" customWidth="1"/>
    <col min="22" max="22" width="10.5546875" bestFit="1" customWidth="1"/>
    <col min="25" max="25" width="10" customWidth="1"/>
    <col min="26" max="27" width="6" bestFit="1" customWidth="1"/>
    <col min="28" max="28" width="8" bestFit="1" customWidth="1"/>
    <col min="29" max="29" width="2.88671875" bestFit="1" customWidth="1"/>
    <col min="31" max="31" width="3" bestFit="1" customWidth="1"/>
    <col min="32" max="32" width="5.44140625" bestFit="1" customWidth="1"/>
    <col min="33" max="33" width="3.88671875" bestFit="1" customWidth="1"/>
    <col min="34" max="34" width="5.44140625" bestFit="1" customWidth="1"/>
    <col min="35" max="35" width="3.88671875" bestFit="1" customWidth="1"/>
  </cols>
  <sheetData>
    <row r="2" spans="1:28" x14ac:dyDescent="0.3">
      <c r="K2" t="s">
        <v>0</v>
      </c>
      <c r="L2">
        <f>L3*L4</f>
        <v>8</v>
      </c>
    </row>
    <row r="3" spans="1:28" x14ac:dyDescent="0.3">
      <c r="A3" s="1" t="s">
        <v>1</v>
      </c>
      <c r="K3" t="s">
        <v>2</v>
      </c>
      <c r="L3">
        <v>4</v>
      </c>
    </row>
    <row r="4" spans="1:28" x14ac:dyDescent="0.3">
      <c r="A4" s="1"/>
      <c r="K4" t="s">
        <v>64</v>
      </c>
      <c r="L4">
        <v>2</v>
      </c>
    </row>
    <row r="5" spans="1:28" x14ac:dyDescent="0.3">
      <c r="A5" s="1"/>
      <c r="K5" t="s">
        <v>4</v>
      </c>
      <c r="L5">
        <v>3</v>
      </c>
    </row>
    <row r="6" spans="1:28" ht="15.6" x14ac:dyDescent="0.3">
      <c r="K6" s="2"/>
      <c r="L6" s="2"/>
      <c r="M6" s="2"/>
      <c r="N6" s="2"/>
      <c r="O6" s="2"/>
      <c r="P6" s="2"/>
      <c r="Q6" s="2"/>
      <c r="R6" s="2"/>
      <c r="S6" s="2"/>
      <c r="T6" s="2" t="s">
        <v>5</v>
      </c>
      <c r="U6" s="2"/>
      <c r="V6" s="2"/>
      <c r="W6" s="2"/>
      <c r="X6" s="2"/>
      <c r="Y6" s="2" t="s">
        <v>6</v>
      </c>
      <c r="Z6" s="2"/>
      <c r="AA6" s="2"/>
      <c r="AB6" s="2"/>
    </row>
    <row r="7" spans="1:28" ht="15.6" x14ac:dyDescent="0.3">
      <c r="A7" s="39" t="s">
        <v>7</v>
      </c>
      <c r="B7" s="41" t="s">
        <v>8</v>
      </c>
      <c r="C7" s="42"/>
      <c r="D7" s="43"/>
      <c r="E7" s="44" t="s">
        <v>9</v>
      </c>
      <c r="F7" s="46" t="s">
        <v>10</v>
      </c>
      <c r="G7" s="3"/>
      <c r="H7" s="3"/>
      <c r="I7" s="3"/>
      <c r="K7" s="4" t="s">
        <v>11</v>
      </c>
      <c r="L7" s="4" t="s">
        <v>12</v>
      </c>
      <c r="M7" s="4" t="s">
        <v>13</v>
      </c>
      <c r="N7" s="4" t="s">
        <v>14</v>
      </c>
      <c r="O7" s="4" t="s">
        <v>15</v>
      </c>
      <c r="P7" s="4"/>
      <c r="Q7" s="4" t="s">
        <v>16</v>
      </c>
      <c r="R7" s="4" t="s">
        <v>17</v>
      </c>
      <c r="S7" s="2"/>
      <c r="T7" s="36" t="s">
        <v>2</v>
      </c>
      <c r="U7" s="37" t="s">
        <v>3</v>
      </c>
      <c r="V7" s="38"/>
      <c r="W7" s="36" t="s">
        <v>18</v>
      </c>
      <c r="X7" s="5"/>
      <c r="Y7" s="36" t="s">
        <v>2</v>
      </c>
      <c r="Z7" s="37" t="s">
        <v>3</v>
      </c>
      <c r="AA7" s="38"/>
      <c r="AB7" s="36" t="s">
        <v>18</v>
      </c>
    </row>
    <row r="8" spans="1:28" ht="15.6" x14ac:dyDescent="0.3">
      <c r="A8" s="40"/>
      <c r="B8" s="6" t="s">
        <v>19</v>
      </c>
      <c r="C8" s="6" t="s">
        <v>20</v>
      </c>
      <c r="D8" s="6" t="s">
        <v>21</v>
      </c>
      <c r="E8" s="45"/>
      <c r="F8" s="47"/>
      <c r="G8" s="3"/>
      <c r="H8" s="3"/>
      <c r="I8" s="3"/>
      <c r="K8" s="7" t="s">
        <v>22</v>
      </c>
      <c r="L8" s="7">
        <f>L5-1</f>
        <v>2</v>
      </c>
      <c r="M8" s="8">
        <f>SUMSQ(B17:D17)/(L3*L4)-M16</f>
        <v>1.75</v>
      </c>
      <c r="N8" s="8">
        <f t="shared" ref="N8:N13" si="0">M8/L8</f>
        <v>0.875</v>
      </c>
      <c r="O8" s="8">
        <f>N8/N$13</f>
        <v>1.1221374045801535</v>
      </c>
      <c r="P8" s="8" t="str">
        <f>IF(O8&lt;Q8,"TN",IF(O8&lt;R8,"*","**"))</f>
        <v>TN</v>
      </c>
      <c r="Q8" s="8">
        <f>FINV(0.05,L8,L$13)</f>
        <v>3.7388918324407361</v>
      </c>
      <c r="R8" s="8">
        <f>FINV(0.01,L8,L$13)</f>
        <v>6.5148841021827506</v>
      </c>
      <c r="S8" s="2"/>
      <c r="T8" s="36"/>
      <c r="U8" s="4">
        <v>0</v>
      </c>
      <c r="V8" s="4">
        <v>1</v>
      </c>
      <c r="W8" s="36"/>
      <c r="X8" s="5"/>
      <c r="Y8" s="36"/>
      <c r="Z8" s="4">
        <v>0</v>
      </c>
      <c r="AA8" s="4">
        <v>1</v>
      </c>
      <c r="AB8" s="36"/>
    </row>
    <row r="9" spans="1:28" ht="15.6" x14ac:dyDescent="0.3">
      <c r="A9" s="9" t="s">
        <v>56</v>
      </c>
      <c r="B9" s="24">
        <v>3</v>
      </c>
      <c r="C9" s="24">
        <v>2</v>
      </c>
      <c r="D9" s="24">
        <v>2</v>
      </c>
      <c r="E9" s="10">
        <f>SUM(B9:D9)</f>
        <v>7</v>
      </c>
      <c r="F9" s="11">
        <f>AVERAGE(B9:D9)</f>
        <v>2.3333333333333335</v>
      </c>
      <c r="G9" s="12"/>
      <c r="H9" s="12"/>
      <c r="I9" s="12"/>
      <c r="K9" s="7" t="s">
        <v>7</v>
      </c>
      <c r="L9" s="7">
        <f>L2-1</f>
        <v>7</v>
      </c>
      <c r="M9" s="8">
        <f>SUMSQ(E9:E16)/L5-M16</f>
        <v>3.3333333333333428</v>
      </c>
      <c r="N9" s="8">
        <f t="shared" si="0"/>
        <v>0.47619047619047755</v>
      </c>
      <c r="O9" s="8">
        <f>N9/N$13</f>
        <v>0.6106870229007656</v>
      </c>
      <c r="P9" s="8" t="str">
        <f>IF(O9&lt;Q9,"TN",IF(O9&lt;R9,"*","**"))</f>
        <v>TN</v>
      </c>
      <c r="Q9" s="8">
        <f>FINV(0.05,L9,L$13)</f>
        <v>2.7641992567781792</v>
      </c>
      <c r="R9" s="8">
        <f>FINV(0.01,L9,L$13)</f>
        <v>4.2778818532656411</v>
      </c>
      <c r="S9" s="2"/>
      <c r="T9" s="4">
        <v>1</v>
      </c>
      <c r="U9" s="8">
        <f>E9</f>
        <v>7</v>
      </c>
      <c r="V9" s="8">
        <f>E13</f>
        <v>8</v>
      </c>
      <c r="W9" s="7">
        <f>SUM(U9:V9)</f>
        <v>15</v>
      </c>
      <c r="X9" s="2"/>
      <c r="Y9" s="4">
        <v>1</v>
      </c>
      <c r="Z9" s="8">
        <f>F9</f>
        <v>2.3333333333333335</v>
      </c>
      <c r="AA9" s="8">
        <f>F13</f>
        <v>2.6666666666666665</v>
      </c>
      <c r="AB9" s="8">
        <f>AVERAGE(Z9:AA9)</f>
        <v>2.5</v>
      </c>
    </row>
    <row r="10" spans="1:28" ht="15.6" x14ac:dyDescent="0.3">
      <c r="A10" s="9" t="s">
        <v>57</v>
      </c>
      <c r="B10" s="24">
        <v>2</v>
      </c>
      <c r="C10" s="24">
        <v>3</v>
      </c>
      <c r="D10" s="24">
        <v>4</v>
      </c>
      <c r="E10" s="10">
        <f t="shared" ref="E10:E16" si="1">SUM(B10:D10)</f>
        <v>9</v>
      </c>
      <c r="F10" s="11">
        <f t="shared" ref="F10:F16" si="2">AVERAGE(B10:D10)</f>
        <v>3</v>
      </c>
      <c r="G10" s="12"/>
      <c r="H10" s="12"/>
      <c r="I10" s="12"/>
      <c r="K10" s="7" t="s">
        <v>23</v>
      </c>
      <c r="L10" s="7">
        <f>L3-1</f>
        <v>3</v>
      </c>
      <c r="M10" s="8">
        <f>SUMSQ(W9:W12)/(L5*L4)-M16</f>
        <v>3</v>
      </c>
      <c r="N10" s="8">
        <f t="shared" si="0"/>
        <v>1</v>
      </c>
      <c r="O10" s="8">
        <f>N10/N$13</f>
        <v>1.2824427480916041</v>
      </c>
      <c r="P10" s="8" t="str">
        <f>IF(O10&lt;Q10,"TN",IF(O10&lt;R10,"*","**"))</f>
        <v>TN</v>
      </c>
      <c r="Q10" s="8">
        <f>FINV(0.05,L10,L$13)</f>
        <v>3.3438886781189128</v>
      </c>
      <c r="R10" s="8">
        <f>FINV(0.01,L10,L$13)</f>
        <v>5.5638858396937421</v>
      </c>
      <c r="S10" s="2"/>
      <c r="T10" s="4">
        <v>2</v>
      </c>
      <c r="U10" s="8">
        <f>E10</f>
        <v>9</v>
      </c>
      <c r="V10" s="8">
        <f>E14</f>
        <v>9</v>
      </c>
      <c r="W10" s="7">
        <f>SUM(U10:V10)</f>
        <v>18</v>
      </c>
      <c r="X10" s="2"/>
      <c r="Y10" s="4">
        <v>2</v>
      </c>
      <c r="Z10" s="8">
        <f>F10</f>
        <v>3</v>
      </c>
      <c r="AA10" s="8">
        <f>F14</f>
        <v>3</v>
      </c>
      <c r="AB10" s="8">
        <f>AVERAGE(Z10:AA10)</f>
        <v>3</v>
      </c>
    </row>
    <row r="11" spans="1:28" ht="15.6" x14ac:dyDescent="0.3">
      <c r="A11" s="9" t="s">
        <v>58</v>
      </c>
      <c r="B11" s="24">
        <v>2</v>
      </c>
      <c r="C11" s="24">
        <v>3</v>
      </c>
      <c r="D11" s="24">
        <v>4</v>
      </c>
      <c r="E11" s="10">
        <f t="shared" si="1"/>
        <v>9</v>
      </c>
      <c r="F11" s="11">
        <f t="shared" si="2"/>
        <v>3</v>
      </c>
      <c r="G11" s="12"/>
      <c r="H11" s="12"/>
      <c r="I11" s="12"/>
      <c r="K11" s="7" t="s">
        <v>64</v>
      </c>
      <c r="L11" s="7">
        <f>L4-1</f>
        <v>1</v>
      </c>
      <c r="M11" s="8">
        <f>SUMSQ(U13:V13)/(L5*L3)-M16</f>
        <v>0</v>
      </c>
      <c r="N11" s="8">
        <f t="shared" si="0"/>
        <v>0</v>
      </c>
      <c r="O11" s="8">
        <f>N11/N$13</f>
        <v>0</v>
      </c>
      <c r="P11" s="8" t="str">
        <f>IF(O11&lt;Q11,"TN",IF(O11&lt;R11,"*","**"))</f>
        <v>TN</v>
      </c>
      <c r="Q11" s="8">
        <f>FINV(0.05,L11,L$13)</f>
        <v>4.6001099366694227</v>
      </c>
      <c r="R11" s="8">
        <f>FINV(0.01,L11,L$13)</f>
        <v>8.8615926651764276</v>
      </c>
      <c r="S11" s="2"/>
      <c r="T11" s="4">
        <v>3</v>
      </c>
      <c r="U11" s="8">
        <f>E11</f>
        <v>9</v>
      </c>
      <c r="V11" s="8">
        <f>E15</f>
        <v>9</v>
      </c>
      <c r="W11" s="7">
        <f>SUM(U11:V11)</f>
        <v>18</v>
      </c>
      <c r="X11" s="2"/>
      <c r="Y11" s="4">
        <v>3</v>
      </c>
      <c r="Z11" s="8">
        <f>F11</f>
        <v>3</v>
      </c>
      <c r="AA11" s="8">
        <f>F15</f>
        <v>3</v>
      </c>
      <c r="AB11" s="8">
        <f>AVERAGE(Z11:AA11)</f>
        <v>3</v>
      </c>
    </row>
    <row r="12" spans="1:28" ht="15.6" x14ac:dyDescent="0.3">
      <c r="A12" s="9" t="s">
        <v>59</v>
      </c>
      <c r="B12" s="24">
        <v>4</v>
      </c>
      <c r="C12" s="24">
        <v>3</v>
      </c>
      <c r="D12" s="24">
        <v>4</v>
      </c>
      <c r="E12" s="10">
        <f t="shared" si="1"/>
        <v>11</v>
      </c>
      <c r="F12" s="11">
        <f t="shared" si="2"/>
        <v>3.6666666666666665</v>
      </c>
      <c r="G12" s="12"/>
      <c r="H12" s="12"/>
      <c r="I12" s="12"/>
      <c r="K12" s="7" t="s">
        <v>65</v>
      </c>
      <c r="L12" s="7">
        <f>L10*L11</f>
        <v>3</v>
      </c>
      <c r="M12" s="8">
        <f>M9-M10-M11</f>
        <v>0.33333333333334281</v>
      </c>
      <c r="N12" s="8">
        <f t="shared" si="0"/>
        <v>0.11111111111111427</v>
      </c>
      <c r="O12" s="8">
        <f>N12/N$13</f>
        <v>0.14249363867684894</v>
      </c>
      <c r="P12" s="8" t="str">
        <f>IF(O12&lt;Q12,"TN",IF(O12&lt;R12,"*","**"))</f>
        <v>TN</v>
      </c>
      <c r="Q12" s="8">
        <f>FINV(0.05,L12,L$13)</f>
        <v>3.3438886781189128</v>
      </c>
      <c r="R12" s="8">
        <f>FINV(0.01,L12,L$13)</f>
        <v>5.5638858396937421</v>
      </c>
      <c r="S12" s="2"/>
      <c r="T12" s="4">
        <v>4</v>
      </c>
      <c r="U12" s="8">
        <f>E12</f>
        <v>11</v>
      </c>
      <c r="V12" s="8">
        <f>E16</f>
        <v>10</v>
      </c>
      <c r="W12" s="7">
        <f>SUM(U12:V12)</f>
        <v>21</v>
      </c>
      <c r="X12" s="2"/>
      <c r="Y12" s="4">
        <v>4</v>
      </c>
      <c r="Z12" s="8">
        <f>F12</f>
        <v>3.6666666666666665</v>
      </c>
      <c r="AA12" s="8">
        <f>F16</f>
        <v>3.3333333333333335</v>
      </c>
      <c r="AB12" s="8">
        <f>AVERAGE(Z12:AA12)</f>
        <v>3.5</v>
      </c>
    </row>
    <row r="13" spans="1:28" ht="15.6" x14ac:dyDescent="0.3">
      <c r="A13" s="9" t="s">
        <v>60</v>
      </c>
      <c r="B13" s="24">
        <v>3</v>
      </c>
      <c r="C13" s="24">
        <v>3</v>
      </c>
      <c r="D13" s="24">
        <v>2</v>
      </c>
      <c r="E13" s="10">
        <f t="shared" si="1"/>
        <v>8</v>
      </c>
      <c r="F13" s="11">
        <f t="shared" si="2"/>
        <v>2.6666666666666665</v>
      </c>
      <c r="G13" s="12"/>
      <c r="H13" s="12"/>
      <c r="I13" s="12"/>
      <c r="K13" s="7" t="s">
        <v>24</v>
      </c>
      <c r="L13" s="7">
        <f>L14-L8-L9</f>
        <v>14</v>
      </c>
      <c r="M13" s="8">
        <f>M14-M8-M9</f>
        <v>10.916666666666657</v>
      </c>
      <c r="N13" s="8">
        <f t="shared" si="0"/>
        <v>0.7797619047619041</v>
      </c>
      <c r="O13" s="13"/>
      <c r="P13" s="13"/>
      <c r="Q13" s="13"/>
      <c r="R13" s="13"/>
      <c r="S13" s="2"/>
      <c r="T13" s="14"/>
      <c r="U13" s="15">
        <f>SUM(U9:U12)</f>
        <v>36</v>
      </c>
      <c r="V13" s="15">
        <f>SUM(V9:V12)</f>
        <v>36</v>
      </c>
      <c r="W13" s="15"/>
      <c r="X13" s="15"/>
      <c r="Y13" s="14"/>
      <c r="Z13" s="15">
        <f>AVERAGE(Z9:Z12)</f>
        <v>3</v>
      </c>
      <c r="AA13" s="15">
        <f>AVERAGE(AA9:AA12)</f>
        <v>3</v>
      </c>
      <c r="AB13" s="15"/>
    </row>
    <row r="14" spans="1:28" ht="15.6" x14ac:dyDescent="0.3">
      <c r="A14" s="9" t="s">
        <v>61</v>
      </c>
      <c r="B14" s="24">
        <v>4</v>
      </c>
      <c r="C14" s="24">
        <v>2</v>
      </c>
      <c r="D14" s="24">
        <v>3</v>
      </c>
      <c r="E14" s="10">
        <f t="shared" si="1"/>
        <v>9</v>
      </c>
      <c r="F14" s="11">
        <f t="shared" si="2"/>
        <v>3</v>
      </c>
      <c r="G14" s="12"/>
      <c r="H14" s="12"/>
      <c r="I14" s="12"/>
      <c r="K14" s="7" t="s">
        <v>25</v>
      </c>
      <c r="L14" s="7">
        <f>(L3*L4*L5)-1</f>
        <v>23</v>
      </c>
      <c r="M14" s="8">
        <f>SUMSQ(B9:D16)-M16</f>
        <v>16</v>
      </c>
      <c r="N14" s="13"/>
      <c r="O14" s="13"/>
      <c r="P14" s="13"/>
      <c r="Q14" s="13"/>
      <c r="R14" s="13"/>
      <c r="S14" s="2"/>
      <c r="T14" s="16"/>
      <c r="U14" s="2"/>
      <c r="V14" s="2"/>
      <c r="W14" s="2"/>
      <c r="X14" s="2"/>
      <c r="AA14" s="15"/>
      <c r="AB14" s="15"/>
    </row>
    <row r="15" spans="1:28" ht="15.6" x14ac:dyDescent="0.3">
      <c r="A15" s="9" t="s">
        <v>62</v>
      </c>
      <c r="B15" s="24">
        <v>3</v>
      </c>
      <c r="C15" s="24">
        <v>2</v>
      </c>
      <c r="D15" s="24">
        <v>4</v>
      </c>
      <c r="E15" s="10">
        <f t="shared" si="1"/>
        <v>9</v>
      </c>
      <c r="F15" s="11">
        <f t="shared" si="2"/>
        <v>3</v>
      </c>
      <c r="G15" s="12"/>
      <c r="H15" s="12"/>
      <c r="I15" s="1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AA15" s="15"/>
      <c r="AB15" s="2"/>
    </row>
    <row r="16" spans="1:28" ht="15.6" x14ac:dyDescent="0.3">
      <c r="A16" s="9" t="s">
        <v>63</v>
      </c>
      <c r="B16" s="24">
        <v>2</v>
      </c>
      <c r="C16" s="24">
        <v>4</v>
      </c>
      <c r="D16" s="24">
        <v>4</v>
      </c>
      <c r="E16" s="10">
        <f t="shared" si="1"/>
        <v>10</v>
      </c>
      <c r="F16" s="11">
        <f t="shared" si="2"/>
        <v>3.3333333333333335</v>
      </c>
      <c r="G16" s="12"/>
      <c r="H16" s="12"/>
      <c r="I16" s="12"/>
      <c r="K16" s="2"/>
      <c r="L16" s="2" t="s">
        <v>26</v>
      </c>
      <c r="M16" s="2">
        <f>E17^2/(L3*L4*L5)</f>
        <v>216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AA16" s="35"/>
      <c r="AB16" s="35"/>
    </row>
    <row r="17" spans="1:28" ht="15.6" x14ac:dyDescent="0.3">
      <c r="A17" s="17"/>
      <c r="B17" s="17">
        <f>SUM(B9:B16)</f>
        <v>23</v>
      </c>
      <c r="C17" s="17">
        <f>SUM(C9:C16)</f>
        <v>22</v>
      </c>
      <c r="D17" s="17">
        <f>SUM(D9:D16)</f>
        <v>27</v>
      </c>
      <c r="E17" s="17">
        <f>SUM(E9:E16)</f>
        <v>72</v>
      </c>
      <c r="F17" s="17">
        <f>SUM(F9:F16)</f>
        <v>23.999999999999996</v>
      </c>
      <c r="K17" s="2"/>
      <c r="L17" s="2"/>
      <c r="M17" s="2"/>
      <c r="N17" s="2"/>
      <c r="O17" s="2"/>
      <c r="P17" s="2"/>
      <c r="Q17" s="2"/>
      <c r="R17" s="2"/>
      <c r="S17" s="2"/>
      <c r="Y17" s="2"/>
      <c r="Z17" s="2"/>
      <c r="AA17" s="2"/>
      <c r="AB17" s="2"/>
    </row>
    <row r="19" spans="1:28" x14ac:dyDescent="0.3">
      <c r="E19" t="s">
        <v>27</v>
      </c>
      <c r="F19" t="s">
        <v>28</v>
      </c>
    </row>
    <row r="20" spans="1:28" ht="15.6" x14ac:dyDescent="0.3">
      <c r="A20" s="17" t="s">
        <v>29</v>
      </c>
      <c r="B20" s="17"/>
      <c r="C20" s="17">
        <f>SQRT(2*N13/(3))</f>
        <v>0.72100018712984359</v>
      </c>
      <c r="D20" s="18"/>
      <c r="E20" s="9" t="s">
        <v>56</v>
      </c>
      <c r="F20" s="11">
        <f>F9</f>
        <v>2.3333333333333335</v>
      </c>
      <c r="G20" s="12"/>
      <c r="H20" s="11">
        <v>2.3333333333333335</v>
      </c>
      <c r="I20" s="12"/>
      <c r="J20" s="18">
        <f>H20+F$28</f>
        <v>3.1066060340300909</v>
      </c>
      <c r="K20" s="2" t="s">
        <v>66</v>
      </c>
      <c r="L20" s="15">
        <f>U13/(L3*L5)</f>
        <v>3</v>
      </c>
      <c r="M20" t="s">
        <v>31</v>
      </c>
      <c r="N20" s="18">
        <f>L20+L22</f>
        <v>3.3866363503483785</v>
      </c>
      <c r="P20" t="s">
        <v>3</v>
      </c>
      <c r="Q20" s="17" t="s">
        <v>29</v>
      </c>
      <c r="R20" s="17"/>
      <c r="S20" s="17">
        <f>SQRT(2*N13/(3*4))</f>
        <v>0.3605000935649218</v>
      </c>
      <c r="U20" s="17" t="s">
        <v>29</v>
      </c>
      <c r="V20" s="17"/>
      <c r="W20" s="17">
        <f>SQRT(N13/(3*2))</f>
        <v>0.3605000935649218</v>
      </c>
    </row>
    <row r="21" spans="1:28" ht="15.6" x14ac:dyDescent="0.3">
      <c r="A21" s="17" t="s">
        <v>32</v>
      </c>
      <c r="B21" s="19" t="s">
        <v>33</v>
      </c>
      <c r="C21" s="17">
        <f>2.145/2</f>
        <v>1.0725</v>
      </c>
      <c r="D21" s="18"/>
      <c r="E21" s="9" t="s">
        <v>57</v>
      </c>
      <c r="F21" s="11">
        <f t="shared" ref="F21:F27" si="3">F10</f>
        <v>3</v>
      </c>
      <c r="G21" s="12"/>
      <c r="H21" s="11">
        <v>2.6666666666666665</v>
      </c>
      <c r="I21" s="12"/>
      <c r="J21" s="18">
        <f t="shared" ref="J21:J27" si="4">H21+F$28</f>
        <v>3.439939367363424</v>
      </c>
      <c r="K21" s="2" t="s">
        <v>67</v>
      </c>
      <c r="L21" s="15">
        <f>V13/(L3*L5)</f>
        <v>3</v>
      </c>
      <c r="M21" t="s">
        <v>54</v>
      </c>
      <c r="Q21" s="17" t="s">
        <v>32</v>
      </c>
      <c r="R21" s="19" t="s">
        <v>33</v>
      </c>
      <c r="S21" s="17">
        <f>2.145/2</f>
        <v>1.0725</v>
      </c>
      <c r="U21" s="17" t="s">
        <v>35</v>
      </c>
      <c r="V21" s="19" t="s">
        <v>36</v>
      </c>
      <c r="W21" s="17">
        <v>3.03</v>
      </c>
    </row>
    <row r="22" spans="1:28" ht="15.6" x14ac:dyDescent="0.3">
      <c r="A22" s="17"/>
      <c r="B22" s="17"/>
      <c r="C22" s="17" t="s">
        <v>37</v>
      </c>
      <c r="D22" s="18"/>
      <c r="E22" s="9" t="s">
        <v>58</v>
      </c>
      <c r="F22" s="11">
        <f t="shared" si="3"/>
        <v>3</v>
      </c>
      <c r="G22" s="12"/>
      <c r="H22" s="11">
        <v>3</v>
      </c>
      <c r="I22" s="12"/>
      <c r="J22" s="18">
        <f t="shared" si="4"/>
        <v>3.773272700696757</v>
      </c>
      <c r="K22" s="2" t="s">
        <v>39</v>
      </c>
      <c r="L22" s="15">
        <f>S20*S21</f>
        <v>0.38663635034837862</v>
      </c>
      <c r="Q22" s="17"/>
      <c r="R22" s="17"/>
      <c r="S22" s="17"/>
      <c r="U22" s="17"/>
      <c r="V22" s="17"/>
      <c r="W22" s="17"/>
    </row>
    <row r="23" spans="1:28" ht="15.6" x14ac:dyDescent="0.3">
      <c r="D23" s="18"/>
      <c r="E23" s="9" t="s">
        <v>59</v>
      </c>
      <c r="F23" s="11">
        <f t="shared" si="3"/>
        <v>3.6666666666666665</v>
      </c>
      <c r="G23" s="12"/>
      <c r="H23" s="11">
        <v>3</v>
      </c>
      <c r="I23" s="12"/>
      <c r="J23" s="18">
        <f t="shared" si="4"/>
        <v>3.773272700696757</v>
      </c>
      <c r="K23" s="2" t="s">
        <v>40</v>
      </c>
      <c r="L23" s="15">
        <f>W9/(L$4*L$5)</f>
        <v>2.5</v>
      </c>
    </row>
    <row r="24" spans="1:28" ht="15.6" x14ac:dyDescent="0.3">
      <c r="D24" s="18"/>
      <c r="E24" s="9" t="s">
        <v>60</v>
      </c>
      <c r="F24" s="11">
        <f t="shared" si="3"/>
        <v>2.6666666666666665</v>
      </c>
      <c r="G24" s="12"/>
      <c r="H24" s="11">
        <v>3</v>
      </c>
      <c r="I24" s="12"/>
      <c r="J24" s="18">
        <f t="shared" si="4"/>
        <v>3.773272700696757</v>
      </c>
      <c r="K24" s="2" t="s">
        <v>42</v>
      </c>
      <c r="L24" s="15">
        <f>W10/(L$4*L$5)</f>
        <v>3</v>
      </c>
      <c r="N24" s="18"/>
    </row>
    <row r="25" spans="1:28" ht="15.6" x14ac:dyDescent="0.3">
      <c r="D25" s="18"/>
      <c r="E25" s="9" t="s">
        <v>61</v>
      </c>
      <c r="F25" s="11">
        <f t="shared" si="3"/>
        <v>3</v>
      </c>
      <c r="G25" s="12"/>
      <c r="H25" s="11">
        <v>3</v>
      </c>
      <c r="I25" s="12"/>
      <c r="J25" s="18">
        <f t="shared" si="4"/>
        <v>3.773272700696757</v>
      </c>
      <c r="K25" s="2" t="s">
        <v>43</v>
      </c>
      <c r="L25" s="15">
        <f>W11/(L$4*L$5)</f>
        <v>3</v>
      </c>
      <c r="P25" t="s">
        <v>2</v>
      </c>
      <c r="Q25" s="17" t="s">
        <v>29</v>
      </c>
      <c r="R25" s="17"/>
      <c r="S25" s="17">
        <f>SQRT(2*N13/(3*2))</f>
        <v>0.50982412155628209</v>
      </c>
      <c r="U25" s="17" t="s">
        <v>29</v>
      </c>
      <c r="V25" s="17"/>
      <c r="W25" s="17">
        <f>SQRT(N13/(3*2))</f>
        <v>0.3605000935649218</v>
      </c>
    </row>
    <row r="26" spans="1:28" ht="15.6" x14ac:dyDescent="0.3">
      <c r="D26" s="18"/>
      <c r="E26" s="9" t="s">
        <v>62</v>
      </c>
      <c r="F26" s="11">
        <f t="shared" si="3"/>
        <v>3</v>
      </c>
      <c r="G26" s="12"/>
      <c r="H26" s="11">
        <v>3.3333333333333335</v>
      </c>
      <c r="I26" s="12"/>
      <c r="J26" s="18">
        <f t="shared" si="4"/>
        <v>4.1066060340300909</v>
      </c>
      <c r="K26" s="2" t="s">
        <v>45</v>
      </c>
      <c r="L26" s="15">
        <f>W12/(L$4*L$5)</f>
        <v>3.5</v>
      </c>
      <c r="Q26" s="17" t="s">
        <v>32</v>
      </c>
      <c r="R26" s="19" t="s">
        <v>33</v>
      </c>
      <c r="S26" s="17">
        <f>2.145/2</f>
        <v>1.0725</v>
      </c>
      <c r="U26" s="17" t="s">
        <v>32</v>
      </c>
      <c r="V26" s="19" t="s">
        <v>36</v>
      </c>
      <c r="W26" s="17">
        <v>4.1100000000000003</v>
      </c>
    </row>
    <row r="27" spans="1:28" ht="15.6" x14ac:dyDescent="0.3">
      <c r="D27" s="18"/>
      <c r="E27" s="9" t="s">
        <v>63</v>
      </c>
      <c r="F27" s="11">
        <f t="shared" si="3"/>
        <v>3.3333333333333335</v>
      </c>
      <c r="G27" s="12"/>
      <c r="H27" s="11">
        <v>3.6666666666666665</v>
      </c>
      <c r="I27" s="12"/>
      <c r="J27" s="18">
        <f t="shared" si="4"/>
        <v>4.439939367363424</v>
      </c>
      <c r="K27" s="2" t="s">
        <v>39</v>
      </c>
      <c r="L27" s="15">
        <f>S25*S26</f>
        <v>0.5467863703691126</v>
      </c>
      <c r="Q27" s="17"/>
      <c r="R27" s="17"/>
      <c r="S27" s="17" t="s">
        <v>37</v>
      </c>
      <c r="U27" s="17"/>
      <c r="V27" s="17"/>
      <c r="W27" s="17" t="s">
        <v>37</v>
      </c>
    </row>
    <row r="28" spans="1:28" x14ac:dyDescent="0.3">
      <c r="E28" s="20" t="s">
        <v>39</v>
      </c>
      <c r="F28">
        <f>C20*C21</f>
        <v>0.77327270069675724</v>
      </c>
    </row>
    <row r="32" spans="1:28" x14ac:dyDescent="0.3">
      <c r="K32" t="s">
        <v>0</v>
      </c>
      <c r="L32">
        <f>L33*L34</f>
        <v>8</v>
      </c>
    </row>
    <row r="33" spans="1:28" x14ac:dyDescent="0.3">
      <c r="A33" s="1" t="s">
        <v>46</v>
      </c>
      <c r="K33" t="s">
        <v>2</v>
      </c>
      <c r="L33">
        <v>4</v>
      </c>
    </row>
    <row r="34" spans="1:28" x14ac:dyDescent="0.3">
      <c r="A34" s="1"/>
      <c r="K34" t="s">
        <v>64</v>
      </c>
      <c r="L34">
        <v>2</v>
      </c>
    </row>
    <row r="35" spans="1:28" x14ac:dyDescent="0.3">
      <c r="A35" s="1"/>
      <c r="K35" t="s">
        <v>4</v>
      </c>
      <c r="L35">
        <v>3</v>
      </c>
    </row>
    <row r="36" spans="1:28" ht="15.6" x14ac:dyDescent="0.3">
      <c r="K36" s="2"/>
      <c r="L36" s="2"/>
      <c r="M36" s="2"/>
      <c r="N36" s="2"/>
      <c r="O36" s="2"/>
      <c r="P36" s="2"/>
      <c r="Q36" s="2"/>
      <c r="R36" s="2"/>
      <c r="S36" s="2"/>
      <c r="T36" s="2" t="s">
        <v>5</v>
      </c>
      <c r="U36" s="2"/>
      <c r="V36" s="2"/>
      <c r="W36" s="2"/>
      <c r="X36" s="2"/>
      <c r="Y36" s="2" t="s">
        <v>6</v>
      </c>
      <c r="Z36" s="2"/>
      <c r="AA36" s="2"/>
      <c r="AB36" s="2"/>
    </row>
    <row r="37" spans="1:28" ht="15.6" x14ac:dyDescent="0.3">
      <c r="A37" s="39" t="s">
        <v>7</v>
      </c>
      <c r="B37" s="41" t="s">
        <v>8</v>
      </c>
      <c r="C37" s="42"/>
      <c r="D37" s="43"/>
      <c r="E37" s="44" t="s">
        <v>9</v>
      </c>
      <c r="F37" s="46" t="s">
        <v>10</v>
      </c>
      <c r="G37" s="3"/>
      <c r="H37" s="3"/>
      <c r="I37" s="3"/>
      <c r="K37" s="4" t="s">
        <v>11</v>
      </c>
      <c r="L37" s="4" t="s">
        <v>12</v>
      </c>
      <c r="M37" s="4" t="s">
        <v>13</v>
      </c>
      <c r="N37" s="4" t="s">
        <v>14</v>
      </c>
      <c r="O37" s="4" t="s">
        <v>15</v>
      </c>
      <c r="P37" s="4"/>
      <c r="Q37" s="4" t="s">
        <v>16</v>
      </c>
      <c r="R37" s="4" t="s">
        <v>17</v>
      </c>
      <c r="S37" s="2"/>
      <c r="T37" s="36" t="s">
        <v>2</v>
      </c>
      <c r="U37" s="37" t="s">
        <v>3</v>
      </c>
      <c r="V37" s="38"/>
      <c r="W37" s="36" t="s">
        <v>18</v>
      </c>
      <c r="X37" s="5"/>
      <c r="Y37" s="36" t="s">
        <v>2</v>
      </c>
      <c r="Z37" s="37" t="s">
        <v>3</v>
      </c>
      <c r="AA37" s="38"/>
      <c r="AB37" s="36" t="s">
        <v>18</v>
      </c>
    </row>
    <row r="38" spans="1:28" ht="15.6" x14ac:dyDescent="0.3">
      <c r="A38" s="40"/>
      <c r="B38" s="6" t="s">
        <v>19</v>
      </c>
      <c r="C38" s="6" t="s">
        <v>20</v>
      </c>
      <c r="D38" s="6" t="s">
        <v>21</v>
      </c>
      <c r="E38" s="45"/>
      <c r="F38" s="47"/>
      <c r="G38" s="3"/>
      <c r="H38" s="3"/>
      <c r="I38" s="3"/>
      <c r="K38" s="7" t="s">
        <v>22</v>
      </c>
      <c r="L38" s="7">
        <f>L35-1</f>
        <v>2</v>
      </c>
      <c r="M38" s="8">
        <f>SUMSQ(B47:D47)/(L33*L34)-M46</f>
        <v>10.75</v>
      </c>
      <c r="N38" s="8">
        <f t="shared" ref="N38:N43" si="5">M38/L38</f>
        <v>5.375</v>
      </c>
      <c r="O38" s="8">
        <f>N38/N$13</f>
        <v>6.8931297709923722</v>
      </c>
      <c r="P38" s="8" t="str">
        <f>IF(O38&lt;Q38,"TN",IF(O38&lt;R38,"*","**"))</f>
        <v>**</v>
      </c>
      <c r="Q38" s="8">
        <f>FINV(0.05,L38,L$13)</f>
        <v>3.7388918324407361</v>
      </c>
      <c r="R38" s="8">
        <f>FINV(0.01,L38,L$13)</f>
        <v>6.5148841021827506</v>
      </c>
      <c r="S38" s="2"/>
      <c r="T38" s="36"/>
      <c r="U38" s="4">
        <v>0</v>
      </c>
      <c r="V38" s="4">
        <v>1</v>
      </c>
      <c r="W38" s="36"/>
      <c r="X38" s="5"/>
      <c r="Y38" s="36"/>
      <c r="Z38" s="4">
        <v>0</v>
      </c>
      <c r="AA38" s="4">
        <v>1</v>
      </c>
      <c r="AB38" s="36"/>
    </row>
    <row r="39" spans="1:28" ht="15.6" x14ac:dyDescent="0.3">
      <c r="A39" s="9" t="s">
        <v>56</v>
      </c>
      <c r="B39" s="24">
        <v>23</v>
      </c>
      <c r="C39" s="24">
        <v>24</v>
      </c>
      <c r="D39" s="24">
        <v>22</v>
      </c>
      <c r="E39" s="10">
        <f>SUM(B39:D39)</f>
        <v>69</v>
      </c>
      <c r="F39" s="11">
        <f>AVERAGE(B39:D39)</f>
        <v>23</v>
      </c>
      <c r="G39" s="12"/>
      <c r="H39" s="12"/>
      <c r="I39" s="12"/>
      <c r="K39" s="7" t="s">
        <v>7</v>
      </c>
      <c r="L39" s="7">
        <f>L32-1</f>
        <v>7</v>
      </c>
      <c r="M39" s="8">
        <f>SUMSQ(E39:E46)/L35-M46</f>
        <v>158</v>
      </c>
      <c r="N39" s="8">
        <f t="shared" si="5"/>
        <v>22.571428571428573</v>
      </c>
      <c r="O39" s="8">
        <f>N39/N$13</f>
        <v>28.946564885496208</v>
      </c>
      <c r="P39" s="8" t="str">
        <f>IF(O39&lt;Q39,"TN",IF(O39&lt;R39,"*","**"))</f>
        <v>**</v>
      </c>
      <c r="Q39" s="8">
        <f>FINV(0.05,L39,L$13)</f>
        <v>2.7641992567781792</v>
      </c>
      <c r="R39" s="8">
        <f>FINV(0.01,L39,L$13)</f>
        <v>4.2778818532656411</v>
      </c>
      <c r="S39" s="2"/>
      <c r="T39" s="4">
        <v>1</v>
      </c>
      <c r="U39" s="8">
        <f>E39</f>
        <v>69</v>
      </c>
      <c r="V39" s="8">
        <f>E43</f>
        <v>49</v>
      </c>
      <c r="W39" s="7">
        <f>SUM(U39:V39)</f>
        <v>118</v>
      </c>
      <c r="X39" s="2"/>
      <c r="Y39" s="4">
        <v>1</v>
      </c>
      <c r="Z39" s="8">
        <f>F39</f>
        <v>23</v>
      </c>
      <c r="AA39" s="8">
        <f>F43</f>
        <v>16.333333333333332</v>
      </c>
      <c r="AB39" s="8">
        <f>AVERAGE(Z39:AA39)</f>
        <v>19.666666666666664</v>
      </c>
    </row>
    <row r="40" spans="1:28" ht="15.6" x14ac:dyDescent="0.3">
      <c r="A40" s="9" t="s">
        <v>57</v>
      </c>
      <c r="B40" s="24">
        <v>17</v>
      </c>
      <c r="C40" s="24">
        <v>21</v>
      </c>
      <c r="D40" s="24">
        <v>26</v>
      </c>
      <c r="E40" s="10">
        <f t="shared" ref="E40:E46" si="6">SUM(B40:D40)</f>
        <v>64</v>
      </c>
      <c r="F40" s="11">
        <f t="shared" ref="F40:F46" si="7">AVERAGE(B40:D40)</f>
        <v>21.333333333333332</v>
      </c>
      <c r="G40" s="12"/>
      <c r="H40" s="12"/>
      <c r="I40" s="12"/>
      <c r="K40" s="7" t="s">
        <v>23</v>
      </c>
      <c r="L40" s="7">
        <f>L33-1</f>
        <v>3</v>
      </c>
      <c r="M40" s="8">
        <f>SUMSQ(W39:W42)/(L35*L34)-M46</f>
        <v>31</v>
      </c>
      <c r="N40" s="8">
        <f t="shared" si="5"/>
        <v>10.333333333333334</v>
      </c>
      <c r="O40" s="8">
        <f>N40/N$13</f>
        <v>13.251908396946577</v>
      </c>
      <c r="P40" s="8" t="str">
        <f>IF(O40&lt;Q40,"TN",IF(O40&lt;R40,"*","**"))</f>
        <v>**</v>
      </c>
      <c r="Q40" s="8">
        <f>FINV(0.05,L40,L$13)</f>
        <v>3.3438886781189128</v>
      </c>
      <c r="R40" s="8">
        <f>FINV(0.01,L40,L$13)</f>
        <v>5.5638858396937421</v>
      </c>
      <c r="S40" s="2"/>
      <c r="T40" s="4">
        <v>2</v>
      </c>
      <c r="U40" s="8">
        <f>E40</f>
        <v>64</v>
      </c>
      <c r="V40" s="8">
        <f>E44</f>
        <v>47</v>
      </c>
      <c r="W40" s="7">
        <f>SUM(U40:V40)</f>
        <v>111</v>
      </c>
      <c r="X40" s="2"/>
      <c r="Y40" s="4">
        <v>2</v>
      </c>
      <c r="Z40" s="8">
        <f>F40</f>
        <v>21.333333333333332</v>
      </c>
      <c r="AA40" s="8">
        <f>F44</f>
        <v>15.666666666666666</v>
      </c>
      <c r="AB40" s="8">
        <f>AVERAGE(Z40:AA40)</f>
        <v>18.5</v>
      </c>
    </row>
    <row r="41" spans="1:28" ht="15.6" x14ac:dyDescent="0.3">
      <c r="A41" s="9" t="s">
        <v>58</v>
      </c>
      <c r="B41" s="24">
        <v>18</v>
      </c>
      <c r="C41" s="24">
        <v>21</v>
      </c>
      <c r="D41" s="24">
        <v>20</v>
      </c>
      <c r="E41" s="10">
        <f t="shared" si="6"/>
        <v>59</v>
      </c>
      <c r="F41" s="11">
        <f t="shared" si="7"/>
        <v>19.666666666666668</v>
      </c>
      <c r="G41" s="12"/>
      <c r="H41" s="12"/>
      <c r="I41" s="12"/>
      <c r="K41" s="7" t="s">
        <v>64</v>
      </c>
      <c r="L41" s="7">
        <f>L34-1</f>
        <v>1</v>
      </c>
      <c r="M41" s="8">
        <f>SUMSQ(U43:V43)/(L35*L33)-M46</f>
        <v>73.5</v>
      </c>
      <c r="N41" s="8">
        <f t="shared" si="5"/>
        <v>73.5</v>
      </c>
      <c r="O41" s="8">
        <f>N41/N$13</f>
        <v>94.259541984732905</v>
      </c>
      <c r="P41" s="8" t="str">
        <f>IF(O41&lt;Q41,"TN",IF(O41&lt;R41,"*","**"))</f>
        <v>**</v>
      </c>
      <c r="Q41" s="8">
        <f>FINV(0.05,L41,L$13)</f>
        <v>4.6001099366694227</v>
      </c>
      <c r="R41" s="8">
        <f>FINV(0.01,L41,L$13)</f>
        <v>8.8615926651764276</v>
      </c>
      <c r="S41" s="2"/>
      <c r="T41" s="4">
        <v>3</v>
      </c>
      <c r="U41" s="8">
        <f>E41</f>
        <v>59</v>
      </c>
      <c r="V41" s="8">
        <f>E45</f>
        <v>62</v>
      </c>
      <c r="W41" s="7">
        <f>SUM(U41:V41)</f>
        <v>121</v>
      </c>
      <c r="X41" s="2"/>
      <c r="Y41" s="4">
        <v>3</v>
      </c>
      <c r="Z41" s="8">
        <f>F41</f>
        <v>19.666666666666668</v>
      </c>
      <c r="AA41" s="8">
        <f>F45</f>
        <v>20.666666666666668</v>
      </c>
      <c r="AB41" s="8">
        <f>AVERAGE(Z41:AA41)</f>
        <v>20.166666666666668</v>
      </c>
    </row>
    <row r="42" spans="1:28" ht="15.6" x14ac:dyDescent="0.3">
      <c r="A42" s="9" t="s">
        <v>59</v>
      </c>
      <c r="B42" s="24">
        <v>26</v>
      </c>
      <c r="C42" s="24">
        <v>22</v>
      </c>
      <c r="D42" s="24">
        <v>21</v>
      </c>
      <c r="E42" s="10">
        <f t="shared" si="6"/>
        <v>69</v>
      </c>
      <c r="F42" s="11">
        <f t="shared" si="7"/>
        <v>23</v>
      </c>
      <c r="G42" s="12"/>
      <c r="H42" s="12"/>
      <c r="I42" s="12"/>
      <c r="K42" s="7" t="s">
        <v>65</v>
      </c>
      <c r="L42" s="7">
        <f>L40*L41</f>
        <v>3</v>
      </c>
      <c r="M42" s="8">
        <f>M39-M40-M41</f>
        <v>53.5</v>
      </c>
      <c r="N42" s="8">
        <f t="shared" si="5"/>
        <v>17.833333333333332</v>
      </c>
      <c r="O42" s="8">
        <f>N42/N$13</f>
        <v>22.870229007633604</v>
      </c>
      <c r="P42" s="8" t="str">
        <f>IF(O42&lt;Q42,"TN",IF(O42&lt;R42,"*","**"))</f>
        <v>**</v>
      </c>
      <c r="Q42" s="8">
        <f>FINV(0.05,L42,L$13)</f>
        <v>3.3438886781189128</v>
      </c>
      <c r="R42" s="8">
        <f>FINV(0.01,L42,L$13)</f>
        <v>5.5638858396937421</v>
      </c>
      <c r="S42" s="2"/>
      <c r="T42" s="4">
        <v>4</v>
      </c>
      <c r="U42" s="8">
        <f>E42</f>
        <v>69</v>
      </c>
      <c r="V42" s="8">
        <f>E46</f>
        <v>61</v>
      </c>
      <c r="W42" s="7">
        <f>SUM(U42:V42)</f>
        <v>130</v>
      </c>
      <c r="X42" s="2"/>
      <c r="Y42" s="4">
        <v>4</v>
      </c>
      <c r="Z42" s="8">
        <f>F42</f>
        <v>23</v>
      </c>
      <c r="AA42" s="8">
        <f>F46</f>
        <v>20.333333333333332</v>
      </c>
      <c r="AB42" s="8">
        <f>AVERAGE(Z42:AA42)</f>
        <v>21.666666666666664</v>
      </c>
    </row>
    <row r="43" spans="1:28" ht="15.6" x14ac:dyDescent="0.3">
      <c r="A43" s="9" t="s">
        <v>60</v>
      </c>
      <c r="B43" s="24">
        <v>16</v>
      </c>
      <c r="C43" s="24">
        <v>17</v>
      </c>
      <c r="D43" s="24">
        <v>16</v>
      </c>
      <c r="E43" s="10">
        <f t="shared" si="6"/>
        <v>49</v>
      </c>
      <c r="F43" s="11">
        <f t="shared" si="7"/>
        <v>16.333333333333332</v>
      </c>
      <c r="G43" s="12"/>
      <c r="H43" s="12"/>
      <c r="I43" s="12"/>
      <c r="K43" s="7" t="s">
        <v>24</v>
      </c>
      <c r="L43" s="7">
        <f>L44-L38-L39</f>
        <v>14</v>
      </c>
      <c r="M43" s="8">
        <f>M44-M38-M39</f>
        <v>117.25</v>
      </c>
      <c r="N43" s="8">
        <f t="shared" si="5"/>
        <v>8.375</v>
      </c>
      <c r="O43" s="13"/>
      <c r="P43" s="13"/>
      <c r="Q43" s="13"/>
      <c r="R43" s="13"/>
      <c r="S43" s="2"/>
      <c r="T43" s="14"/>
      <c r="U43" s="15">
        <f>SUM(U39:U42)</f>
        <v>261</v>
      </c>
      <c r="V43" s="15">
        <f>SUM(V39:V42)</f>
        <v>219</v>
      </c>
      <c r="W43" s="15"/>
      <c r="X43" s="15"/>
      <c r="Y43" s="14"/>
      <c r="Z43" s="15">
        <f>AVERAGE(Z39:Z42)</f>
        <v>21.75</v>
      </c>
      <c r="AA43" s="15">
        <f>AVERAGE(AA39:AA42)</f>
        <v>18.25</v>
      </c>
      <c r="AB43" s="15"/>
    </row>
    <row r="44" spans="1:28" ht="15.6" x14ac:dyDescent="0.3">
      <c r="A44" s="9" t="s">
        <v>61</v>
      </c>
      <c r="B44" s="24">
        <v>17</v>
      </c>
      <c r="C44" s="24">
        <v>16</v>
      </c>
      <c r="D44" s="24">
        <v>14</v>
      </c>
      <c r="E44" s="10">
        <f t="shared" si="6"/>
        <v>47</v>
      </c>
      <c r="F44" s="11">
        <f t="shared" si="7"/>
        <v>15.666666666666666</v>
      </c>
      <c r="G44" s="12"/>
      <c r="H44" s="12"/>
      <c r="I44" s="12"/>
      <c r="K44" s="7" t="s">
        <v>25</v>
      </c>
      <c r="L44" s="7">
        <f>(L33*L34*L35)-1</f>
        <v>23</v>
      </c>
      <c r="M44" s="8">
        <f>SUMSQ(B39:D46)-M46</f>
        <v>286</v>
      </c>
      <c r="N44" s="13"/>
      <c r="O44" s="13"/>
      <c r="P44" s="13"/>
      <c r="Q44" s="13"/>
      <c r="R44" s="13"/>
      <c r="S44" s="2"/>
      <c r="T44" s="16"/>
      <c r="U44" s="2"/>
      <c r="V44" s="2"/>
      <c r="W44" s="2"/>
      <c r="X44" s="2"/>
      <c r="AA44" s="15"/>
      <c r="AB44" s="15"/>
    </row>
    <row r="45" spans="1:28" ht="15.6" x14ac:dyDescent="0.3">
      <c r="A45" s="9" t="s">
        <v>62</v>
      </c>
      <c r="B45" s="24">
        <v>21</v>
      </c>
      <c r="C45" s="24">
        <v>20</v>
      </c>
      <c r="D45" s="24">
        <v>21</v>
      </c>
      <c r="E45" s="10">
        <f t="shared" si="6"/>
        <v>62</v>
      </c>
      <c r="F45" s="11">
        <f t="shared" si="7"/>
        <v>20.666666666666668</v>
      </c>
      <c r="G45" s="12"/>
      <c r="H45" s="12"/>
      <c r="I45" s="1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AA45" s="15"/>
      <c r="AB45" s="2"/>
    </row>
    <row r="46" spans="1:28" ht="15.6" x14ac:dyDescent="0.3">
      <c r="A46" s="9" t="s">
        <v>63</v>
      </c>
      <c r="B46" s="24">
        <v>15</v>
      </c>
      <c r="C46" s="24">
        <v>20</v>
      </c>
      <c r="D46" s="24">
        <v>26</v>
      </c>
      <c r="E46" s="10">
        <f t="shared" si="6"/>
        <v>61</v>
      </c>
      <c r="F46" s="11">
        <f t="shared" si="7"/>
        <v>20.333333333333332</v>
      </c>
      <c r="G46" s="12"/>
      <c r="H46" s="12"/>
      <c r="I46" s="12"/>
      <c r="K46" s="2"/>
      <c r="L46" s="2" t="s">
        <v>26</v>
      </c>
      <c r="M46" s="2">
        <f>E47^2/(L33*L34*L35)</f>
        <v>9600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AA46" s="35"/>
      <c r="AB46" s="35"/>
    </row>
    <row r="47" spans="1:28" ht="15.6" x14ac:dyDescent="0.3">
      <c r="A47" s="17"/>
      <c r="B47" s="17">
        <f>SUM(B39:B46)</f>
        <v>153</v>
      </c>
      <c r="C47" s="17">
        <f>SUM(C39:C46)</f>
        <v>161</v>
      </c>
      <c r="D47" s="17">
        <f>SUM(D39:D46)</f>
        <v>166</v>
      </c>
      <c r="E47" s="17">
        <f>SUM(E39:E46)</f>
        <v>480</v>
      </c>
      <c r="F47" s="17">
        <f>SUM(F39:F46)</f>
        <v>160</v>
      </c>
      <c r="K47" s="2"/>
      <c r="L47" s="2"/>
      <c r="M47" s="2"/>
      <c r="N47" s="2"/>
      <c r="O47" s="2"/>
      <c r="P47" s="2"/>
      <c r="Q47" s="2"/>
      <c r="R47" s="2"/>
      <c r="S47" s="2"/>
      <c r="Y47" s="2"/>
      <c r="Z47" s="2"/>
      <c r="AA47" s="2"/>
      <c r="AB47" s="2"/>
    </row>
    <row r="49" spans="1:23" x14ac:dyDescent="0.3">
      <c r="E49" t="s">
        <v>27</v>
      </c>
      <c r="F49" t="s">
        <v>28</v>
      </c>
    </row>
    <row r="50" spans="1:23" ht="15.6" x14ac:dyDescent="0.3">
      <c r="A50" s="17" t="s">
        <v>29</v>
      </c>
      <c r="B50" s="17"/>
      <c r="C50" s="17">
        <f>SQRT(2*N43/(3))</f>
        <v>2.3629078131263039</v>
      </c>
      <c r="D50" s="18"/>
      <c r="E50" s="9" t="s">
        <v>56</v>
      </c>
      <c r="F50" s="11">
        <f>F39</f>
        <v>23</v>
      </c>
      <c r="G50" s="12" t="s">
        <v>48</v>
      </c>
      <c r="H50" s="11">
        <v>15.666666666666666</v>
      </c>
      <c r="I50" s="12" t="s">
        <v>31</v>
      </c>
      <c r="J50" s="18">
        <f>H50+F$58</f>
        <v>18.200885296244628</v>
      </c>
      <c r="K50" s="2" t="s">
        <v>66</v>
      </c>
      <c r="L50" s="15">
        <f>U43/(L33*L35)</f>
        <v>21.75</v>
      </c>
      <c r="M50" t="s">
        <v>31</v>
      </c>
      <c r="N50" s="18">
        <f>L50+L52</f>
        <v>23.017109314788982</v>
      </c>
      <c r="P50" t="s">
        <v>3</v>
      </c>
      <c r="Q50" s="17" t="s">
        <v>29</v>
      </c>
      <c r="R50" s="17"/>
      <c r="S50" s="17">
        <f>SQRT(2*N43/(3*4))</f>
        <v>1.181453906563152</v>
      </c>
      <c r="U50" s="17" t="s">
        <v>29</v>
      </c>
      <c r="V50" s="17"/>
      <c r="W50" s="17">
        <f>SQRT(N43/(3*2))</f>
        <v>1.181453906563152</v>
      </c>
    </row>
    <row r="51" spans="1:23" ht="15.6" x14ac:dyDescent="0.3">
      <c r="A51" s="17" t="s">
        <v>32</v>
      </c>
      <c r="B51" s="19" t="s">
        <v>33</v>
      </c>
      <c r="C51" s="17">
        <f>2.145/2</f>
        <v>1.0725</v>
      </c>
      <c r="D51" s="18"/>
      <c r="E51" s="9" t="s">
        <v>57</v>
      </c>
      <c r="F51" s="11">
        <f t="shared" ref="F51:F57" si="8">F40</f>
        <v>21.333333333333332</v>
      </c>
      <c r="G51" s="12" t="s">
        <v>38</v>
      </c>
      <c r="H51" s="11">
        <v>16.333333333333332</v>
      </c>
      <c r="I51" s="12" t="s">
        <v>31</v>
      </c>
      <c r="J51" s="18">
        <f t="shared" ref="J51:J57" si="9">H51+F$58</f>
        <v>18.867551962911293</v>
      </c>
      <c r="K51" s="2" t="s">
        <v>67</v>
      </c>
      <c r="L51" s="15">
        <f>V43/(L33*L35)</f>
        <v>18.25</v>
      </c>
      <c r="M51" t="s">
        <v>54</v>
      </c>
      <c r="Q51" s="17" t="s">
        <v>32</v>
      </c>
      <c r="R51" s="19" t="s">
        <v>33</v>
      </c>
      <c r="S51" s="17">
        <f>2.145/2</f>
        <v>1.0725</v>
      </c>
      <c r="U51" s="17" t="s">
        <v>35</v>
      </c>
      <c r="V51" s="19" t="s">
        <v>36</v>
      </c>
      <c r="W51" s="17">
        <v>3.03</v>
      </c>
    </row>
    <row r="52" spans="1:23" ht="15.6" x14ac:dyDescent="0.3">
      <c r="A52" s="17"/>
      <c r="B52" s="17"/>
      <c r="C52" s="17" t="s">
        <v>37</v>
      </c>
      <c r="D52" s="18"/>
      <c r="E52" s="9" t="s">
        <v>58</v>
      </c>
      <c r="F52" s="11">
        <f t="shared" si="8"/>
        <v>19.666666666666668</v>
      </c>
      <c r="G52" s="12" t="s">
        <v>53</v>
      </c>
      <c r="H52" s="11">
        <v>19.666666666666668</v>
      </c>
      <c r="I52" s="12" t="s">
        <v>53</v>
      </c>
      <c r="J52" s="18">
        <f t="shared" si="9"/>
        <v>22.200885296244628</v>
      </c>
      <c r="K52" s="2" t="s">
        <v>39</v>
      </c>
      <c r="L52" s="15">
        <f>S50*S51</f>
        <v>1.2671093147889805</v>
      </c>
      <c r="Q52" s="17"/>
      <c r="R52" s="17"/>
      <c r="S52" s="17"/>
      <c r="U52" s="17"/>
      <c r="V52" s="17"/>
      <c r="W52" s="17"/>
    </row>
    <row r="53" spans="1:23" ht="15.6" x14ac:dyDescent="0.3">
      <c r="D53" s="18"/>
      <c r="E53" s="9" t="s">
        <v>59</v>
      </c>
      <c r="F53" s="11">
        <f t="shared" si="8"/>
        <v>23</v>
      </c>
      <c r="G53" s="12" t="s">
        <v>48</v>
      </c>
      <c r="H53" s="11">
        <v>20.333333333333332</v>
      </c>
      <c r="I53" s="12" t="s">
        <v>53</v>
      </c>
      <c r="J53" s="18">
        <f t="shared" si="9"/>
        <v>22.867551962911293</v>
      </c>
      <c r="K53" s="2" t="s">
        <v>40</v>
      </c>
      <c r="L53" s="15">
        <f>W39/(L$4*L$5)</f>
        <v>19.666666666666668</v>
      </c>
    </row>
    <row r="54" spans="1:23" ht="15.6" x14ac:dyDescent="0.3">
      <c r="D54" s="18"/>
      <c r="E54" s="9" t="s">
        <v>60</v>
      </c>
      <c r="F54" s="11">
        <f t="shared" si="8"/>
        <v>16.333333333333332</v>
      </c>
      <c r="G54" s="12" t="s">
        <v>31</v>
      </c>
      <c r="H54" s="11">
        <v>20.666666666666668</v>
      </c>
      <c r="I54" s="12" t="s">
        <v>38</v>
      </c>
      <c r="J54" s="18">
        <f t="shared" si="9"/>
        <v>23.200885296244628</v>
      </c>
      <c r="K54" s="2" t="s">
        <v>42</v>
      </c>
      <c r="L54" s="15">
        <f>W40/(L$4*L$5)</f>
        <v>18.5</v>
      </c>
      <c r="N54" s="18">
        <f>L54+L57</f>
        <v>20.291963177983856</v>
      </c>
    </row>
    <row r="55" spans="1:23" ht="15.6" x14ac:dyDescent="0.3">
      <c r="D55" s="18"/>
      <c r="E55" s="9" t="s">
        <v>61</v>
      </c>
      <c r="F55" s="11">
        <f t="shared" si="8"/>
        <v>15.666666666666666</v>
      </c>
      <c r="G55" s="12" t="s">
        <v>31</v>
      </c>
      <c r="H55" s="11">
        <v>21.333333333333332</v>
      </c>
      <c r="I55" s="12" t="s">
        <v>38</v>
      </c>
      <c r="J55" s="18">
        <f t="shared" si="9"/>
        <v>23.867551962911293</v>
      </c>
      <c r="K55" s="2" t="s">
        <v>43</v>
      </c>
      <c r="L55" s="15">
        <f>W41/(L$4*L$5)</f>
        <v>20.166666666666668</v>
      </c>
      <c r="P55" t="s">
        <v>2</v>
      </c>
      <c r="Q55" s="17" t="s">
        <v>29</v>
      </c>
      <c r="R55" s="17"/>
      <c r="S55" s="17">
        <f>SQRT(2*N43/(3*2))</f>
        <v>1.6708281379802852</v>
      </c>
      <c r="U55" s="17" t="s">
        <v>29</v>
      </c>
      <c r="V55" s="17"/>
      <c r="W55" s="17">
        <f>SQRT(N43/(3*2))</f>
        <v>1.181453906563152</v>
      </c>
    </row>
    <row r="56" spans="1:23" ht="15.6" x14ac:dyDescent="0.3">
      <c r="D56" s="18"/>
      <c r="E56" s="9" t="s">
        <v>62</v>
      </c>
      <c r="F56" s="11">
        <f t="shared" si="8"/>
        <v>20.666666666666668</v>
      </c>
      <c r="G56" s="12" t="s">
        <v>38</v>
      </c>
      <c r="H56" s="11">
        <v>23</v>
      </c>
      <c r="I56" s="12" t="s">
        <v>48</v>
      </c>
      <c r="J56" s="18">
        <f t="shared" si="9"/>
        <v>25.534218629577961</v>
      </c>
      <c r="K56" s="2" t="s">
        <v>45</v>
      </c>
      <c r="L56" s="15">
        <f>W42/(L$4*L$5)</f>
        <v>21.666666666666668</v>
      </c>
      <c r="Q56" s="17" t="s">
        <v>32</v>
      </c>
      <c r="R56" s="19" t="s">
        <v>33</v>
      </c>
      <c r="S56" s="17">
        <f>2.145/2</f>
        <v>1.0725</v>
      </c>
      <c r="U56" s="17" t="s">
        <v>32</v>
      </c>
      <c r="V56" s="19" t="s">
        <v>36</v>
      </c>
      <c r="W56" s="17">
        <v>4.1100000000000003</v>
      </c>
    </row>
    <row r="57" spans="1:23" ht="15.6" x14ac:dyDescent="0.3">
      <c r="D57" s="18"/>
      <c r="E57" s="9" t="s">
        <v>63</v>
      </c>
      <c r="F57" s="11">
        <f t="shared" si="8"/>
        <v>20.333333333333332</v>
      </c>
      <c r="G57" s="12" t="s">
        <v>53</v>
      </c>
      <c r="H57" s="11">
        <v>23</v>
      </c>
      <c r="I57" s="12" t="s">
        <v>48</v>
      </c>
      <c r="J57" s="18">
        <f t="shared" si="9"/>
        <v>25.534218629577961</v>
      </c>
      <c r="K57" s="2" t="s">
        <v>39</v>
      </c>
      <c r="L57" s="15">
        <f>S55*S56</f>
        <v>1.7919631779838558</v>
      </c>
      <c r="Q57" s="17"/>
      <c r="R57" s="17"/>
      <c r="S57" s="17" t="s">
        <v>37</v>
      </c>
      <c r="U57" s="17"/>
      <c r="V57" s="17"/>
      <c r="W57" s="17" t="s">
        <v>37</v>
      </c>
    </row>
    <row r="58" spans="1:23" x14ac:dyDescent="0.3">
      <c r="E58" s="20" t="s">
        <v>39</v>
      </c>
      <c r="F58">
        <f>C50*C51</f>
        <v>2.534218629577961</v>
      </c>
    </row>
    <row r="62" spans="1:23" x14ac:dyDescent="0.3">
      <c r="K62" t="s">
        <v>0</v>
      </c>
      <c r="L62">
        <f>L63*L64</f>
        <v>8</v>
      </c>
    </row>
    <row r="63" spans="1:23" x14ac:dyDescent="0.3">
      <c r="A63" s="1" t="s">
        <v>49</v>
      </c>
      <c r="K63" t="s">
        <v>2</v>
      </c>
      <c r="L63">
        <v>4</v>
      </c>
    </row>
    <row r="64" spans="1:23" x14ac:dyDescent="0.3">
      <c r="A64" s="1"/>
      <c r="K64" t="s">
        <v>64</v>
      </c>
      <c r="L64">
        <v>2</v>
      </c>
    </row>
    <row r="65" spans="1:28" x14ac:dyDescent="0.3">
      <c r="A65" s="1"/>
      <c r="K65" t="s">
        <v>4</v>
      </c>
      <c r="L65">
        <v>3</v>
      </c>
    </row>
    <row r="66" spans="1:28" ht="15.6" x14ac:dyDescent="0.3">
      <c r="K66" s="2"/>
      <c r="L66" s="2"/>
      <c r="M66" s="2"/>
      <c r="N66" s="2"/>
      <c r="O66" s="2"/>
      <c r="P66" s="2"/>
      <c r="Q66" s="2"/>
      <c r="R66" s="2"/>
      <c r="S66" s="2"/>
      <c r="T66" s="2" t="s">
        <v>5</v>
      </c>
      <c r="U66" s="2"/>
      <c r="V66" s="2"/>
      <c r="W66" s="2"/>
      <c r="X66" s="2"/>
      <c r="Y66" s="2" t="s">
        <v>6</v>
      </c>
      <c r="Z66" s="2"/>
      <c r="AA66" s="2"/>
      <c r="AB66" s="2"/>
    </row>
    <row r="67" spans="1:28" ht="15.6" x14ac:dyDescent="0.3">
      <c r="A67" s="39" t="s">
        <v>7</v>
      </c>
      <c r="B67" s="41" t="s">
        <v>8</v>
      </c>
      <c r="C67" s="42"/>
      <c r="D67" s="43"/>
      <c r="E67" s="44" t="s">
        <v>9</v>
      </c>
      <c r="F67" s="46" t="s">
        <v>10</v>
      </c>
      <c r="G67" s="3"/>
      <c r="H67" s="3"/>
      <c r="I67" s="3"/>
      <c r="K67" s="4" t="s">
        <v>11</v>
      </c>
      <c r="L67" s="4" t="s">
        <v>12</v>
      </c>
      <c r="M67" s="4" t="s">
        <v>13</v>
      </c>
      <c r="N67" s="4" t="s">
        <v>14</v>
      </c>
      <c r="O67" s="4" t="s">
        <v>15</v>
      </c>
      <c r="P67" s="4"/>
      <c r="Q67" s="4" t="s">
        <v>16</v>
      </c>
      <c r="R67" s="4" t="s">
        <v>17</v>
      </c>
      <c r="S67" s="2"/>
      <c r="T67" s="36" t="s">
        <v>2</v>
      </c>
      <c r="U67" s="37" t="s">
        <v>3</v>
      </c>
      <c r="V67" s="38"/>
      <c r="W67" s="36" t="s">
        <v>18</v>
      </c>
      <c r="X67" s="5"/>
      <c r="Y67" s="36" t="s">
        <v>2</v>
      </c>
      <c r="Z67" s="37" t="s">
        <v>3</v>
      </c>
      <c r="AA67" s="38"/>
      <c r="AB67" s="36" t="s">
        <v>18</v>
      </c>
    </row>
    <row r="68" spans="1:28" ht="15.6" x14ac:dyDescent="0.3">
      <c r="A68" s="40"/>
      <c r="B68" s="6" t="s">
        <v>19</v>
      </c>
      <c r="C68" s="6" t="s">
        <v>20</v>
      </c>
      <c r="D68" s="6" t="s">
        <v>21</v>
      </c>
      <c r="E68" s="45"/>
      <c r="F68" s="47"/>
      <c r="G68" s="3"/>
      <c r="H68" s="3"/>
      <c r="I68" s="3"/>
      <c r="K68" s="7" t="s">
        <v>22</v>
      </c>
      <c r="L68" s="7">
        <f>L65-1</f>
        <v>2</v>
      </c>
      <c r="M68" s="8">
        <f>SUMSQ(B77:D77)/(L63*L64)-M76</f>
        <v>57</v>
      </c>
      <c r="N68" s="8">
        <f t="shared" ref="N68:N73" si="10">M68/L68</f>
        <v>28.5</v>
      </c>
      <c r="O68" s="8">
        <f>N68/N$13</f>
        <v>36.549618320610719</v>
      </c>
      <c r="P68" s="8" t="str">
        <f>IF(O68&lt;Q68,"TN",IF(O68&lt;R68,"*","**"))</f>
        <v>**</v>
      </c>
      <c r="Q68" s="8">
        <f>FINV(0.05,L68,L$13)</f>
        <v>3.7388918324407361</v>
      </c>
      <c r="R68" s="8">
        <f>FINV(0.01,L68,L$13)</f>
        <v>6.5148841021827506</v>
      </c>
      <c r="S68" s="2"/>
      <c r="T68" s="36"/>
      <c r="U68" s="4">
        <v>0</v>
      </c>
      <c r="V68" s="4">
        <v>1</v>
      </c>
      <c r="W68" s="36"/>
      <c r="X68" s="5"/>
      <c r="Y68" s="36"/>
      <c r="Z68" s="4">
        <v>0</v>
      </c>
      <c r="AA68" s="4">
        <v>1</v>
      </c>
      <c r="AB68" s="36"/>
    </row>
    <row r="69" spans="1:28" ht="15.6" x14ac:dyDescent="0.3">
      <c r="A69" s="9" t="s">
        <v>56</v>
      </c>
      <c r="B69" s="24">
        <v>32</v>
      </c>
      <c r="C69" s="24">
        <v>40</v>
      </c>
      <c r="D69" s="24">
        <v>33</v>
      </c>
      <c r="E69" s="10">
        <f>SUM(B69:D69)</f>
        <v>105</v>
      </c>
      <c r="F69" s="11">
        <f>AVERAGE(B69:D69)</f>
        <v>35</v>
      </c>
      <c r="G69" s="12"/>
      <c r="H69" s="12"/>
      <c r="I69" s="12"/>
      <c r="K69" s="7" t="s">
        <v>7</v>
      </c>
      <c r="L69" s="7">
        <f>L62-1</f>
        <v>7</v>
      </c>
      <c r="M69" s="8">
        <f>SUMSQ(E69:E76)/L65-M76</f>
        <v>69.333333333332121</v>
      </c>
      <c r="N69" s="8">
        <f t="shared" si="10"/>
        <v>9.904761904761731</v>
      </c>
      <c r="O69" s="8">
        <f>N69/N$13</f>
        <v>12.702290076335666</v>
      </c>
      <c r="P69" s="8" t="str">
        <f>IF(O69&lt;Q69,"TN",IF(O69&lt;R69,"*","**"))</f>
        <v>**</v>
      </c>
      <c r="Q69" s="8">
        <f>FINV(0.05,L69,L$13)</f>
        <v>2.7641992567781792</v>
      </c>
      <c r="R69" s="8">
        <f>FINV(0.01,L69,L$13)</f>
        <v>4.2778818532656411</v>
      </c>
      <c r="S69" s="2"/>
      <c r="T69" s="4">
        <v>1</v>
      </c>
      <c r="U69" s="8">
        <f>E69</f>
        <v>105</v>
      </c>
      <c r="V69" s="8">
        <f>E73</f>
        <v>95</v>
      </c>
      <c r="W69" s="7">
        <f>SUM(U69:V69)</f>
        <v>200</v>
      </c>
      <c r="X69" s="2"/>
      <c r="Y69" s="4">
        <v>1</v>
      </c>
      <c r="Z69" s="8">
        <f>F69</f>
        <v>35</v>
      </c>
      <c r="AA69" s="8">
        <f>F73</f>
        <v>31.666666666666668</v>
      </c>
      <c r="AB69" s="8">
        <f>AVERAGE(Z69:AA69)</f>
        <v>33.333333333333336</v>
      </c>
    </row>
    <row r="70" spans="1:28" ht="15.6" x14ac:dyDescent="0.3">
      <c r="A70" s="9" t="s">
        <v>57</v>
      </c>
      <c r="B70" s="24">
        <v>39</v>
      </c>
      <c r="C70" s="24">
        <v>39</v>
      </c>
      <c r="D70" s="24">
        <v>25</v>
      </c>
      <c r="E70" s="10">
        <f t="shared" ref="E70:E76" si="11">SUM(B70:D70)</f>
        <v>103</v>
      </c>
      <c r="F70" s="11">
        <f t="shared" ref="F70:F76" si="12">AVERAGE(B70:D70)</f>
        <v>34.333333333333336</v>
      </c>
      <c r="G70" s="12"/>
      <c r="H70" s="12"/>
      <c r="I70" s="12"/>
      <c r="K70" s="7" t="s">
        <v>23</v>
      </c>
      <c r="L70" s="7">
        <f>L63-1</f>
        <v>3</v>
      </c>
      <c r="M70" s="8">
        <f>SUMSQ(W69:W72)/(L65*L64)-M76</f>
        <v>5</v>
      </c>
      <c r="N70" s="8">
        <f t="shared" si="10"/>
        <v>1.6666666666666667</v>
      </c>
      <c r="O70" s="8">
        <f>N70/N$13</f>
        <v>2.1374045801526735</v>
      </c>
      <c r="P70" s="8" t="str">
        <f>IF(O70&lt;Q70,"TN",IF(O70&lt;R70,"*","**"))</f>
        <v>TN</v>
      </c>
      <c r="Q70" s="8">
        <f>FINV(0.05,L70,L$13)</f>
        <v>3.3438886781189128</v>
      </c>
      <c r="R70" s="8">
        <f>FINV(0.01,L70,L$13)</f>
        <v>5.5638858396937421</v>
      </c>
      <c r="S70" s="2"/>
      <c r="T70" s="4">
        <v>2</v>
      </c>
      <c r="U70" s="8">
        <f>E70</f>
        <v>103</v>
      </c>
      <c r="V70" s="8">
        <f>E74</f>
        <v>94</v>
      </c>
      <c r="W70" s="7">
        <f>SUM(U70:V70)</f>
        <v>197</v>
      </c>
      <c r="X70" s="2"/>
      <c r="Y70" s="4">
        <v>2</v>
      </c>
      <c r="Z70" s="8">
        <f>F70</f>
        <v>34.333333333333336</v>
      </c>
      <c r="AA70" s="8">
        <f>F74</f>
        <v>31.333333333333332</v>
      </c>
      <c r="AB70" s="8">
        <f>AVERAGE(Z70:AA70)</f>
        <v>32.833333333333336</v>
      </c>
    </row>
    <row r="71" spans="1:28" ht="15.6" x14ac:dyDescent="0.3">
      <c r="A71" s="9" t="s">
        <v>58</v>
      </c>
      <c r="B71" s="24">
        <v>31</v>
      </c>
      <c r="C71" s="24">
        <v>36</v>
      </c>
      <c r="D71" s="24">
        <v>35</v>
      </c>
      <c r="E71" s="10">
        <f t="shared" si="11"/>
        <v>102</v>
      </c>
      <c r="F71" s="11">
        <f t="shared" si="12"/>
        <v>34</v>
      </c>
      <c r="G71" s="12"/>
      <c r="H71" s="12"/>
      <c r="I71" s="12"/>
      <c r="K71" s="7" t="s">
        <v>64</v>
      </c>
      <c r="L71" s="7">
        <f>L64-1</f>
        <v>1</v>
      </c>
      <c r="M71" s="8">
        <f>SUMSQ(U73:V73)/(L65*L63)-M76</f>
        <v>2.6666666666678793</v>
      </c>
      <c r="N71" s="8">
        <f t="shared" si="10"/>
        <v>2.6666666666678793</v>
      </c>
      <c r="O71" s="8">
        <f>N71/N$13</f>
        <v>3.419847328245833</v>
      </c>
      <c r="P71" s="8" t="str">
        <f>IF(O71&lt;Q71,"TN",IF(O71&lt;R71,"*","**"))</f>
        <v>TN</v>
      </c>
      <c r="Q71" s="8">
        <f>FINV(0.05,L71,L$13)</f>
        <v>4.6001099366694227</v>
      </c>
      <c r="R71" s="8">
        <f>FINV(0.01,L71,L$13)</f>
        <v>8.8615926651764276</v>
      </c>
      <c r="S71" s="2"/>
      <c r="T71" s="4">
        <v>3</v>
      </c>
      <c r="U71" s="8">
        <f>E71</f>
        <v>102</v>
      </c>
      <c r="V71" s="8">
        <f>E75</f>
        <v>99</v>
      </c>
      <c r="W71" s="7">
        <f>SUM(U71:V71)</f>
        <v>201</v>
      </c>
      <c r="X71" s="2"/>
      <c r="Y71" s="4">
        <v>3</v>
      </c>
      <c r="Z71" s="8">
        <f>F71</f>
        <v>34</v>
      </c>
      <c r="AA71" s="8">
        <f>F75</f>
        <v>33</v>
      </c>
      <c r="AB71" s="8">
        <f>AVERAGE(Z71:AA71)</f>
        <v>33.5</v>
      </c>
    </row>
    <row r="72" spans="1:28" ht="15.6" x14ac:dyDescent="0.3">
      <c r="A72" s="9" t="s">
        <v>59</v>
      </c>
      <c r="B72" s="24">
        <v>31</v>
      </c>
      <c r="C72" s="24">
        <v>31</v>
      </c>
      <c r="D72" s="24">
        <v>28</v>
      </c>
      <c r="E72" s="10">
        <f t="shared" si="11"/>
        <v>90</v>
      </c>
      <c r="F72" s="11">
        <f t="shared" si="12"/>
        <v>30</v>
      </c>
      <c r="G72" s="12"/>
      <c r="H72" s="12"/>
      <c r="I72" s="12"/>
      <c r="K72" s="7" t="s">
        <v>65</v>
      </c>
      <c r="L72" s="7">
        <f>L70*L71</f>
        <v>3</v>
      </c>
      <c r="M72" s="8">
        <f>M69-M70-M71</f>
        <v>61.666666666664241</v>
      </c>
      <c r="N72" s="8">
        <f t="shared" si="10"/>
        <v>20.555555555554747</v>
      </c>
      <c r="O72" s="8">
        <f>N72/N$13</f>
        <v>26.36132315521527</v>
      </c>
      <c r="P72" s="8" t="str">
        <f>IF(O72&lt;Q72,"TN",IF(O72&lt;R72,"*","**"))</f>
        <v>**</v>
      </c>
      <c r="Q72" s="8">
        <f>FINV(0.05,L72,L$13)</f>
        <v>3.3438886781189128</v>
      </c>
      <c r="R72" s="8">
        <f>FINV(0.01,L72,L$13)</f>
        <v>5.5638858396937421</v>
      </c>
      <c r="S72" s="2"/>
      <c r="T72" s="4">
        <v>4</v>
      </c>
      <c r="U72" s="8">
        <f>E72</f>
        <v>90</v>
      </c>
      <c r="V72" s="8">
        <f>E76</f>
        <v>104</v>
      </c>
      <c r="W72" s="7">
        <f>SUM(U72:V72)</f>
        <v>194</v>
      </c>
      <c r="X72" s="2"/>
      <c r="Y72" s="4">
        <v>4</v>
      </c>
      <c r="Z72" s="8">
        <f>F72</f>
        <v>30</v>
      </c>
      <c r="AA72" s="8">
        <f>F76</f>
        <v>34.666666666666664</v>
      </c>
      <c r="AB72" s="8">
        <f>AVERAGE(Z72:AA72)</f>
        <v>32.333333333333329</v>
      </c>
    </row>
    <row r="73" spans="1:28" ht="15.6" x14ac:dyDescent="0.3">
      <c r="A73" s="9" t="s">
        <v>60</v>
      </c>
      <c r="B73" s="24">
        <v>32</v>
      </c>
      <c r="C73" s="24">
        <v>30</v>
      </c>
      <c r="D73" s="24">
        <v>33</v>
      </c>
      <c r="E73" s="10">
        <f t="shared" si="11"/>
        <v>95</v>
      </c>
      <c r="F73" s="11">
        <f t="shared" si="12"/>
        <v>31.666666666666668</v>
      </c>
      <c r="G73" s="12"/>
      <c r="H73" s="12"/>
      <c r="I73" s="12"/>
      <c r="K73" s="7" t="s">
        <v>24</v>
      </c>
      <c r="L73" s="7">
        <f>L74-L68-L69</f>
        <v>14</v>
      </c>
      <c r="M73" s="8">
        <f>M74-M68-M69</f>
        <v>351.66666666666788</v>
      </c>
      <c r="N73" s="8">
        <f t="shared" si="10"/>
        <v>25.119047619047706</v>
      </c>
      <c r="O73" s="13"/>
      <c r="P73" s="13"/>
      <c r="Q73" s="13"/>
      <c r="R73" s="13"/>
      <c r="S73" s="2"/>
      <c r="T73" s="14"/>
      <c r="U73" s="15">
        <f>SUM(U69:U72)</f>
        <v>400</v>
      </c>
      <c r="V73" s="15">
        <f>SUM(V69:V72)</f>
        <v>392</v>
      </c>
      <c r="W73" s="15"/>
      <c r="X73" s="15"/>
      <c r="Y73" s="14"/>
      <c r="Z73" s="15">
        <f>AVERAGE(Z69:Z72)</f>
        <v>33.333333333333336</v>
      </c>
      <c r="AA73" s="15">
        <f>AVERAGE(AA69:AA72)</f>
        <v>32.666666666666664</v>
      </c>
      <c r="AB73" s="15"/>
    </row>
    <row r="74" spans="1:28" ht="15.6" x14ac:dyDescent="0.3">
      <c r="A74" s="9" t="s">
        <v>61</v>
      </c>
      <c r="B74" s="24">
        <v>39</v>
      </c>
      <c r="C74" s="24">
        <v>32</v>
      </c>
      <c r="D74" s="24">
        <v>23</v>
      </c>
      <c r="E74" s="10">
        <f t="shared" si="11"/>
        <v>94</v>
      </c>
      <c r="F74" s="11">
        <f t="shared" si="12"/>
        <v>31.333333333333332</v>
      </c>
      <c r="G74" s="12"/>
      <c r="H74" s="12"/>
      <c r="I74" s="12"/>
      <c r="K74" s="7" t="s">
        <v>25</v>
      </c>
      <c r="L74" s="7">
        <f>(L63*L64*L65)-1</f>
        <v>23</v>
      </c>
      <c r="M74" s="8">
        <f>SUMSQ(B69:D76)-M76</f>
        <v>478</v>
      </c>
      <c r="N74" s="13"/>
      <c r="O74" s="13"/>
      <c r="P74" s="13"/>
      <c r="Q74" s="13"/>
      <c r="R74" s="13"/>
      <c r="S74" s="2"/>
      <c r="T74" s="16"/>
      <c r="U74" s="2"/>
      <c r="V74" s="2"/>
      <c r="W74" s="2"/>
      <c r="X74" s="2"/>
      <c r="AA74" s="15"/>
      <c r="AB74" s="15"/>
    </row>
    <row r="75" spans="1:28" ht="15.6" x14ac:dyDescent="0.3">
      <c r="A75" s="9" t="s">
        <v>62</v>
      </c>
      <c r="B75" s="24">
        <v>30</v>
      </c>
      <c r="C75" s="24">
        <v>33</v>
      </c>
      <c r="D75" s="24">
        <v>36</v>
      </c>
      <c r="E75" s="10">
        <f t="shared" si="11"/>
        <v>99</v>
      </c>
      <c r="F75" s="11">
        <f t="shared" si="12"/>
        <v>33</v>
      </c>
      <c r="G75" s="12"/>
      <c r="H75" s="12"/>
      <c r="I75" s="1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AA75" s="15"/>
      <c r="AB75" s="2"/>
    </row>
    <row r="76" spans="1:28" ht="15.6" x14ac:dyDescent="0.3">
      <c r="A76" s="9" t="s">
        <v>63</v>
      </c>
      <c r="B76" s="24">
        <v>28</v>
      </c>
      <c r="C76" s="24">
        <v>39</v>
      </c>
      <c r="D76" s="24">
        <v>37</v>
      </c>
      <c r="E76" s="10">
        <f t="shared" si="11"/>
        <v>104</v>
      </c>
      <c r="F76" s="11">
        <f t="shared" si="12"/>
        <v>34.666666666666664</v>
      </c>
      <c r="G76" s="12"/>
      <c r="H76" s="12"/>
      <c r="I76" s="12"/>
      <c r="K76" s="2"/>
      <c r="L76" s="2" t="s">
        <v>26</v>
      </c>
      <c r="M76" s="2">
        <f>E77^2/(L63*L64*L65)</f>
        <v>26136</v>
      </c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AA76" s="35"/>
      <c r="AB76" s="35"/>
    </row>
    <row r="77" spans="1:28" ht="15.6" x14ac:dyDescent="0.3">
      <c r="A77" s="17"/>
      <c r="B77" s="17">
        <f>SUM(B69:B76)</f>
        <v>262</v>
      </c>
      <c r="C77" s="17">
        <f>SUM(C69:C76)</f>
        <v>280</v>
      </c>
      <c r="D77" s="17">
        <f>SUM(D69:D76)</f>
        <v>250</v>
      </c>
      <c r="E77" s="17">
        <f>SUM(E69:E76)</f>
        <v>792</v>
      </c>
      <c r="F77" s="17">
        <f>SUM(F69:F76)</f>
        <v>264</v>
      </c>
      <c r="K77" s="2"/>
      <c r="L77" s="2"/>
      <c r="M77" s="2"/>
      <c r="N77" s="2"/>
      <c r="O77" s="2"/>
      <c r="P77" s="2"/>
      <c r="Q77" s="2"/>
      <c r="R77" s="2"/>
      <c r="S77" s="2"/>
      <c r="Y77" s="2"/>
      <c r="Z77" s="2"/>
      <c r="AA77" s="2"/>
      <c r="AB77" s="2"/>
    </row>
    <row r="79" spans="1:28" x14ac:dyDescent="0.3">
      <c r="E79" t="s">
        <v>27</v>
      </c>
      <c r="F79" t="s">
        <v>28</v>
      </c>
    </row>
    <row r="80" spans="1:28" ht="15.6" x14ac:dyDescent="0.3">
      <c r="A80" s="17" t="s">
        <v>29</v>
      </c>
      <c r="B80" s="17"/>
      <c r="C80" s="17">
        <f>SQRT(2*N73/(3))</f>
        <v>4.0921915578369257</v>
      </c>
      <c r="D80" s="18"/>
      <c r="E80" s="9" t="s">
        <v>56</v>
      </c>
      <c r="F80" s="11">
        <f>F69</f>
        <v>35</v>
      </c>
      <c r="G80" s="12" t="s">
        <v>54</v>
      </c>
      <c r="H80" s="11">
        <v>30</v>
      </c>
      <c r="I80" s="12" t="s">
        <v>31</v>
      </c>
      <c r="J80" s="18">
        <f>H80+F$88</f>
        <v>34.388875445780101</v>
      </c>
      <c r="K80" s="2" t="s">
        <v>66</v>
      </c>
      <c r="L80" s="15">
        <f>U73/(L63*L65)</f>
        <v>33.333333333333336</v>
      </c>
      <c r="M80" t="s">
        <v>31</v>
      </c>
      <c r="N80" s="18">
        <f>L80+L82</f>
        <v>35.527771056223386</v>
      </c>
      <c r="P80" t="s">
        <v>3</v>
      </c>
      <c r="Q80" s="17" t="s">
        <v>29</v>
      </c>
      <c r="R80" s="17"/>
      <c r="S80" s="17">
        <f>SQRT(2*N73/(3*4))</f>
        <v>2.0460957789184628</v>
      </c>
      <c r="U80" s="17" t="s">
        <v>29</v>
      </c>
      <c r="V80" s="17"/>
      <c r="W80" s="17">
        <f>SQRT(N73/(3*2))</f>
        <v>2.0460957789184628</v>
      </c>
    </row>
    <row r="81" spans="1:28" ht="15.6" x14ac:dyDescent="0.3">
      <c r="A81" s="17" t="s">
        <v>32</v>
      </c>
      <c r="B81" s="19" t="s">
        <v>33</v>
      </c>
      <c r="C81" s="17">
        <f>2.145/2</f>
        <v>1.0725</v>
      </c>
      <c r="D81" s="18"/>
      <c r="E81" s="9" t="s">
        <v>57</v>
      </c>
      <c r="F81" s="11">
        <f t="shared" ref="F81:F87" si="13">F70</f>
        <v>34.333333333333336</v>
      </c>
      <c r="G81" s="12" t="s">
        <v>34</v>
      </c>
      <c r="H81" s="11">
        <v>31.333333333333332</v>
      </c>
      <c r="I81" s="12" t="s">
        <v>34</v>
      </c>
      <c r="J81" s="18">
        <f t="shared" ref="J81:J87" si="14">H81+F$88</f>
        <v>35.722208779113437</v>
      </c>
      <c r="K81" s="2" t="s">
        <v>67</v>
      </c>
      <c r="L81" s="15">
        <f>V73/(L63*L65)</f>
        <v>32.666666666666664</v>
      </c>
      <c r="M81" t="s">
        <v>54</v>
      </c>
      <c r="Q81" s="17" t="s">
        <v>32</v>
      </c>
      <c r="R81" s="19" t="s">
        <v>33</v>
      </c>
      <c r="S81" s="17">
        <f>2.145/2</f>
        <v>1.0725</v>
      </c>
      <c r="U81" s="17" t="s">
        <v>35</v>
      </c>
      <c r="V81" s="19" t="s">
        <v>36</v>
      </c>
      <c r="W81" s="17">
        <v>3.03</v>
      </c>
    </row>
    <row r="82" spans="1:28" ht="15.6" x14ac:dyDescent="0.3">
      <c r="A82" s="17"/>
      <c r="B82" s="17"/>
      <c r="C82" s="17" t="s">
        <v>37</v>
      </c>
      <c r="D82" s="18"/>
      <c r="E82" s="9" t="s">
        <v>58</v>
      </c>
      <c r="F82" s="11">
        <f t="shared" si="13"/>
        <v>34</v>
      </c>
      <c r="G82" s="12" t="s">
        <v>34</v>
      </c>
      <c r="H82" s="11">
        <v>31.666666666666668</v>
      </c>
      <c r="I82" s="12" t="s">
        <v>34</v>
      </c>
      <c r="J82" s="18">
        <f t="shared" si="14"/>
        <v>36.055542112446773</v>
      </c>
      <c r="K82" s="2" t="s">
        <v>39</v>
      </c>
      <c r="L82" s="15">
        <f>S80*S81</f>
        <v>2.1944377228900516</v>
      </c>
      <c r="Q82" s="17"/>
      <c r="R82" s="17"/>
      <c r="S82" s="17"/>
      <c r="U82" s="17"/>
      <c r="V82" s="17"/>
      <c r="W82" s="17"/>
    </row>
    <row r="83" spans="1:28" ht="15.6" x14ac:dyDescent="0.3">
      <c r="D83" s="18"/>
      <c r="E83" s="9" t="s">
        <v>59</v>
      </c>
      <c r="F83" s="11">
        <f t="shared" si="13"/>
        <v>30</v>
      </c>
      <c r="G83" s="12" t="s">
        <v>31</v>
      </c>
      <c r="H83" s="11">
        <v>33</v>
      </c>
      <c r="I83" s="12" t="s">
        <v>34</v>
      </c>
      <c r="J83" s="18">
        <f t="shared" si="14"/>
        <v>37.388875445780101</v>
      </c>
      <c r="K83" s="2" t="s">
        <v>40</v>
      </c>
      <c r="L83" s="15">
        <f>W69/(L$4*L$5)</f>
        <v>33.333333333333336</v>
      </c>
    </row>
    <row r="84" spans="1:28" ht="15.6" x14ac:dyDescent="0.3">
      <c r="D84" s="18"/>
      <c r="E84" s="9" t="s">
        <v>60</v>
      </c>
      <c r="F84" s="11">
        <f t="shared" si="13"/>
        <v>31.666666666666668</v>
      </c>
      <c r="G84" s="12" t="s">
        <v>34</v>
      </c>
      <c r="H84" s="11">
        <v>34</v>
      </c>
      <c r="I84" s="12" t="s">
        <v>34</v>
      </c>
      <c r="J84" s="18">
        <f t="shared" si="14"/>
        <v>38.388875445780101</v>
      </c>
      <c r="K84" s="2" t="s">
        <v>42</v>
      </c>
      <c r="L84" s="15">
        <f>W70/(L$4*L$5)</f>
        <v>32.833333333333336</v>
      </c>
      <c r="N84" s="18">
        <f>L84+L87</f>
        <v>35.936736922827578</v>
      </c>
    </row>
    <row r="85" spans="1:28" ht="15.6" x14ac:dyDescent="0.3">
      <c r="D85" s="18"/>
      <c r="E85" s="9" t="s">
        <v>61</v>
      </c>
      <c r="F85" s="11">
        <f t="shared" si="13"/>
        <v>31.333333333333332</v>
      </c>
      <c r="G85" s="12" t="s">
        <v>34</v>
      </c>
      <c r="H85" s="11">
        <v>34.333333333333336</v>
      </c>
      <c r="I85" s="12" t="s">
        <v>34</v>
      </c>
      <c r="J85" s="18">
        <f t="shared" si="14"/>
        <v>38.722208779113437</v>
      </c>
      <c r="K85" s="2" t="s">
        <v>43</v>
      </c>
      <c r="L85" s="15">
        <f>W71/(L$4*L$5)</f>
        <v>33.5</v>
      </c>
      <c r="P85" t="s">
        <v>2</v>
      </c>
      <c r="Q85" s="17" t="s">
        <v>29</v>
      </c>
      <c r="R85" s="17"/>
      <c r="S85" s="17">
        <f>SQRT(2*N73/(3*2))</f>
        <v>2.8936164004608318</v>
      </c>
      <c r="U85" s="17" t="s">
        <v>29</v>
      </c>
      <c r="V85" s="17"/>
      <c r="W85" s="17">
        <f>SQRT(N73/(3*2))</f>
        <v>2.0460957789184628</v>
      </c>
    </row>
    <row r="86" spans="1:28" ht="15.6" x14ac:dyDescent="0.3">
      <c r="D86" s="18"/>
      <c r="E86" s="9" t="s">
        <v>62</v>
      </c>
      <c r="F86" s="11">
        <f t="shared" si="13"/>
        <v>33</v>
      </c>
      <c r="G86" s="12" t="s">
        <v>34</v>
      </c>
      <c r="H86" s="11">
        <v>34.666666666666664</v>
      </c>
      <c r="I86" s="12" t="s">
        <v>54</v>
      </c>
      <c r="J86" s="18">
        <f t="shared" si="14"/>
        <v>39.055542112446766</v>
      </c>
      <c r="K86" s="2" t="s">
        <v>45</v>
      </c>
      <c r="L86" s="15">
        <f>W72/(L$4*L$5)</f>
        <v>32.333333333333336</v>
      </c>
      <c r="Q86" s="17" t="s">
        <v>32</v>
      </c>
      <c r="R86" s="19" t="s">
        <v>33</v>
      </c>
      <c r="S86" s="17">
        <f>2.145/2</f>
        <v>1.0725</v>
      </c>
      <c r="U86" s="17" t="s">
        <v>32</v>
      </c>
      <c r="V86" s="19" t="s">
        <v>36</v>
      </c>
      <c r="W86" s="17">
        <v>4.1100000000000003</v>
      </c>
    </row>
    <row r="87" spans="1:28" ht="15.6" x14ac:dyDescent="0.3">
      <c r="D87" s="18"/>
      <c r="E87" s="9" t="s">
        <v>63</v>
      </c>
      <c r="F87" s="11">
        <f t="shared" si="13"/>
        <v>34.666666666666664</v>
      </c>
      <c r="G87" s="12" t="s">
        <v>54</v>
      </c>
      <c r="H87" s="11">
        <v>35</v>
      </c>
      <c r="I87" s="12" t="s">
        <v>54</v>
      </c>
      <c r="J87" s="18">
        <f t="shared" si="14"/>
        <v>39.388875445780101</v>
      </c>
      <c r="K87" s="2" t="s">
        <v>39</v>
      </c>
      <c r="L87" s="15">
        <f>S85*S86</f>
        <v>3.103403589494242</v>
      </c>
      <c r="Q87" s="17"/>
      <c r="R87" s="17"/>
      <c r="S87" s="17" t="s">
        <v>37</v>
      </c>
      <c r="U87" s="17"/>
      <c r="V87" s="17"/>
      <c r="W87" s="17" t="s">
        <v>37</v>
      </c>
    </row>
    <row r="88" spans="1:28" x14ac:dyDescent="0.3">
      <c r="E88" s="20" t="s">
        <v>39</v>
      </c>
      <c r="F88">
        <f>C80*C81</f>
        <v>4.3888754457801031</v>
      </c>
    </row>
    <row r="92" spans="1:28" x14ac:dyDescent="0.3">
      <c r="K92" t="s">
        <v>0</v>
      </c>
      <c r="L92">
        <f>L93*L94</f>
        <v>8</v>
      </c>
    </row>
    <row r="93" spans="1:28" x14ac:dyDescent="0.3">
      <c r="A93" s="1" t="s">
        <v>50</v>
      </c>
      <c r="K93" t="s">
        <v>2</v>
      </c>
      <c r="L93">
        <v>4</v>
      </c>
    </row>
    <row r="94" spans="1:28" x14ac:dyDescent="0.3">
      <c r="A94" s="1"/>
      <c r="K94" t="s">
        <v>64</v>
      </c>
      <c r="L94">
        <v>2</v>
      </c>
    </row>
    <row r="95" spans="1:28" x14ac:dyDescent="0.3">
      <c r="A95" s="1"/>
      <c r="K95" t="s">
        <v>4</v>
      </c>
      <c r="L95">
        <v>3</v>
      </c>
    </row>
    <row r="96" spans="1:28" ht="15.6" x14ac:dyDescent="0.3">
      <c r="K96" s="2"/>
      <c r="L96" s="2"/>
      <c r="M96" s="2"/>
      <c r="N96" s="2"/>
      <c r="O96" s="2"/>
      <c r="P96" s="2"/>
      <c r="Q96" s="2"/>
      <c r="R96" s="2"/>
      <c r="S96" s="2"/>
      <c r="T96" s="2" t="s">
        <v>5</v>
      </c>
      <c r="U96" s="2"/>
      <c r="V96" s="2"/>
      <c r="W96" s="2"/>
      <c r="X96" s="2"/>
      <c r="Y96" s="2" t="s">
        <v>6</v>
      </c>
      <c r="Z96" s="2"/>
      <c r="AA96" s="2"/>
      <c r="AB96" s="2"/>
    </row>
    <row r="97" spans="1:28" ht="15.6" x14ac:dyDescent="0.3">
      <c r="A97" s="39" t="s">
        <v>7</v>
      </c>
      <c r="B97" s="41" t="s">
        <v>8</v>
      </c>
      <c r="C97" s="42"/>
      <c r="D97" s="43"/>
      <c r="E97" s="44" t="s">
        <v>9</v>
      </c>
      <c r="F97" s="46" t="s">
        <v>10</v>
      </c>
      <c r="G97" s="3"/>
      <c r="H97" s="3"/>
      <c r="I97" s="3"/>
      <c r="K97" s="4" t="s">
        <v>11</v>
      </c>
      <c r="L97" s="4" t="s">
        <v>12</v>
      </c>
      <c r="M97" s="4" t="s">
        <v>13</v>
      </c>
      <c r="N97" s="4" t="s">
        <v>14</v>
      </c>
      <c r="O97" s="4" t="s">
        <v>15</v>
      </c>
      <c r="P97" s="4"/>
      <c r="Q97" s="4" t="s">
        <v>16</v>
      </c>
      <c r="R97" s="4" t="s">
        <v>17</v>
      </c>
      <c r="S97" s="2"/>
      <c r="T97" s="36" t="s">
        <v>2</v>
      </c>
      <c r="U97" s="37" t="s">
        <v>3</v>
      </c>
      <c r="V97" s="38"/>
      <c r="W97" s="36" t="s">
        <v>18</v>
      </c>
      <c r="X97" s="5"/>
      <c r="Y97" s="36" t="s">
        <v>2</v>
      </c>
      <c r="Z97" s="37" t="s">
        <v>3</v>
      </c>
      <c r="AA97" s="38"/>
      <c r="AB97" s="36" t="s">
        <v>18</v>
      </c>
    </row>
    <row r="98" spans="1:28" ht="15.6" x14ac:dyDescent="0.3">
      <c r="A98" s="40"/>
      <c r="B98" s="6" t="s">
        <v>19</v>
      </c>
      <c r="C98" s="6" t="s">
        <v>20</v>
      </c>
      <c r="D98" s="6" t="s">
        <v>21</v>
      </c>
      <c r="E98" s="45"/>
      <c r="F98" s="47"/>
      <c r="G98" s="3"/>
      <c r="H98" s="3"/>
      <c r="I98" s="3"/>
      <c r="K98" s="7" t="s">
        <v>22</v>
      </c>
      <c r="L98" s="7">
        <f>L95-1</f>
        <v>2</v>
      </c>
      <c r="M98" s="8">
        <f>SUMSQ(B107:D107)/(L93*L94)-M106</f>
        <v>100</v>
      </c>
      <c r="N98" s="8">
        <f t="shared" ref="N98:N103" si="15">M98/L98</f>
        <v>50</v>
      </c>
      <c r="O98" s="8">
        <f>N98/N$13</f>
        <v>64.122137404580201</v>
      </c>
      <c r="P98" s="8" t="str">
        <f>IF(O98&lt;Q98,"TN",IF(O98&lt;R98,"*","**"))</f>
        <v>**</v>
      </c>
      <c r="Q98" s="8">
        <f>FINV(0.05,L98,L$13)</f>
        <v>3.7388918324407361</v>
      </c>
      <c r="R98" s="8">
        <f>FINV(0.01,L98,L$13)</f>
        <v>6.5148841021827506</v>
      </c>
      <c r="S98" s="2"/>
      <c r="T98" s="36"/>
      <c r="U98" s="4">
        <v>0</v>
      </c>
      <c r="V98" s="4">
        <v>1</v>
      </c>
      <c r="W98" s="36"/>
      <c r="X98" s="5"/>
      <c r="Y98" s="36"/>
      <c r="Z98" s="4">
        <v>0</v>
      </c>
      <c r="AA98" s="4">
        <v>1</v>
      </c>
      <c r="AB98" s="36"/>
    </row>
    <row r="99" spans="1:28" ht="15.6" x14ac:dyDescent="0.3">
      <c r="A99" s="9" t="s">
        <v>56</v>
      </c>
      <c r="B99" s="24">
        <v>39</v>
      </c>
      <c r="C99" s="24">
        <v>48</v>
      </c>
      <c r="D99" s="24">
        <v>37</v>
      </c>
      <c r="E99" s="10">
        <f>SUM(B99:D99)</f>
        <v>124</v>
      </c>
      <c r="F99" s="11">
        <f>AVERAGE(B99:D99)</f>
        <v>41.333333333333336</v>
      </c>
      <c r="G99" s="12"/>
      <c r="H99" s="12"/>
      <c r="I99" s="12"/>
      <c r="K99" s="7" t="s">
        <v>7</v>
      </c>
      <c r="L99" s="7">
        <f>L92-1</f>
        <v>7</v>
      </c>
      <c r="M99" s="8">
        <f>SUMSQ(E99:E106)/L95-M106</f>
        <v>183.16666666666424</v>
      </c>
      <c r="N99" s="8">
        <f t="shared" si="15"/>
        <v>26.16666666666632</v>
      </c>
      <c r="O99" s="8">
        <f>N99/N$13</f>
        <v>33.55725190839653</v>
      </c>
      <c r="P99" s="8" t="str">
        <f>IF(O99&lt;Q99,"TN",IF(O99&lt;R99,"*","**"))</f>
        <v>**</v>
      </c>
      <c r="Q99" s="8">
        <f>FINV(0.05,L99,L$13)</f>
        <v>2.7641992567781792</v>
      </c>
      <c r="R99" s="8">
        <f>FINV(0.01,L99,L$13)</f>
        <v>4.2778818532656411</v>
      </c>
      <c r="S99" s="2"/>
      <c r="T99" s="4">
        <v>1</v>
      </c>
      <c r="U99" s="8">
        <f>E99</f>
        <v>124</v>
      </c>
      <c r="V99" s="8">
        <f>E103</f>
        <v>122</v>
      </c>
      <c r="W99" s="7">
        <f>SUM(U99:V99)</f>
        <v>246</v>
      </c>
      <c r="X99" s="2"/>
      <c r="Y99" s="4">
        <v>1</v>
      </c>
      <c r="Z99" s="8">
        <f>F99</f>
        <v>41.333333333333336</v>
      </c>
      <c r="AA99" s="8">
        <f>F103</f>
        <v>40.666666666666664</v>
      </c>
      <c r="AB99" s="8">
        <f>AVERAGE(Z99:AA99)</f>
        <v>41</v>
      </c>
    </row>
    <row r="100" spans="1:28" ht="15.6" x14ac:dyDescent="0.3">
      <c r="A100" s="9" t="s">
        <v>57</v>
      </c>
      <c r="B100" s="24">
        <v>44</v>
      </c>
      <c r="C100" s="24">
        <v>40</v>
      </c>
      <c r="D100" s="24">
        <v>32</v>
      </c>
      <c r="E100" s="10">
        <f t="shared" ref="E100:E106" si="16">SUM(B100:D100)</f>
        <v>116</v>
      </c>
      <c r="F100" s="11">
        <f t="shared" ref="F100:F106" si="17">AVERAGE(B100:D100)</f>
        <v>38.666666666666664</v>
      </c>
      <c r="G100" s="12"/>
      <c r="H100" s="12"/>
      <c r="I100" s="12"/>
      <c r="K100" s="7" t="s">
        <v>23</v>
      </c>
      <c r="L100" s="7">
        <f>L93-1</f>
        <v>3</v>
      </c>
      <c r="M100" s="8">
        <f>SUMSQ(W99:W102)/(L95*L94)-M106</f>
        <v>43.5</v>
      </c>
      <c r="N100" s="8">
        <f t="shared" si="15"/>
        <v>14.5</v>
      </c>
      <c r="O100" s="8">
        <f>N100/N$13</f>
        <v>18.595419847328259</v>
      </c>
      <c r="P100" s="8" t="str">
        <f>IF(O100&lt;Q100,"TN",IF(O100&lt;R100,"*","**"))</f>
        <v>**</v>
      </c>
      <c r="Q100" s="8">
        <f>FINV(0.05,L100,L$13)</f>
        <v>3.3438886781189128</v>
      </c>
      <c r="R100" s="8">
        <f>FINV(0.01,L100,L$13)</f>
        <v>5.5638858396937421</v>
      </c>
      <c r="S100" s="2"/>
      <c r="T100" s="4">
        <v>2</v>
      </c>
      <c r="U100" s="8">
        <f>E100</f>
        <v>116</v>
      </c>
      <c r="V100" s="8">
        <f>E104</f>
        <v>109</v>
      </c>
      <c r="W100" s="7">
        <f>SUM(U100:V100)</f>
        <v>225</v>
      </c>
      <c r="X100" s="2"/>
      <c r="Y100" s="4">
        <v>2</v>
      </c>
      <c r="Z100" s="8">
        <f>F100</f>
        <v>38.666666666666664</v>
      </c>
      <c r="AA100" s="8">
        <f>F104</f>
        <v>36.333333333333336</v>
      </c>
      <c r="AB100" s="8">
        <f>AVERAGE(Z100:AA100)</f>
        <v>37.5</v>
      </c>
    </row>
    <row r="101" spans="1:28" ht="15.6" x14ac:dyDescent="0.3">
      <c r="A101" s="9" t="s">
        <v>58</v>
      </c>
      <c r="B101" s="24">
        <v>41</v>
      </c>
      <c r="C101" s="24">
        <v>41</v>
      </c>
      <c r="D101" s="24">
        <v>40</v>
      </c>
      <c r="E101" s="10">
        <f t="shared" si="16"/>
        <v>122</v>
      </c>
      <c r="F101" s="11">
        <f t="shared" si="17"/>
        <v>40.666666666666664</v>
      </c>
      <c r="G101" s="12"/>
      <c r="H101" s="12"/>
      <c r="I101" s="12"/>
      <c r="K101" s="7" t="s">
        <v>64</v>
      </c>
      <c r="L101" s="7">
        <f>L94-1</f>
        <v>1</v>
      </c>
      <c r="M101" s="8">
        <f>SUMSQ(U103:V103)/(L95*L93)-M106</f>
        <v>13.5</v>
      </c>
      <c r="N101" s="8">
        <f t="shared" si="15"/>
        <v>13.5</v>
      </c>
      <c r="O101" s="8">
        <f>N101/N$13</f>
        <v>17.312977099236655</v>
      </c>
      <c r="P101" s="8" t="str">
        <f>IF(O101&lt;Q101,"TN",IF(O101&lt;R101,"*","**"))</f>
        <v>**</v>
      </c>
      <c r="Q101" s="8">
        <f>FINV(0.05,L101,L$13)</f>
        <v>4.6001099366694227</v>
      </c>
      <c r="R101" s="8">
        <f>FINV(0.01,L101,L$13)</f>
        <v>8.8615926651764276</v>
      </c>
      <c r="S101" s="2"/>
      <c r="T101" s="4">
        <v>3</v>
      </c>
      <c r="U101" s="8">
        <f>E101</f>
        <v>122</v>
      </c>
      <c r="V101" s="8">
        <f>E105</f>
        <v>121</v>
      </c>
      <c r="W101" s="7">
        <f>SUM(U101:V101)</f>
        <v>243</v>
      </c>
      <c r="X101" s="2"/>
      <c r="Y101" s="4">
        <v>3</v>
      </c>
      <c r="Z101" s="8">
        <f>F101</f>
        <v>40.666666666666664</v>
      </c>
      <c r="AA101" s="8">
        <f>F105</f>
        <v>40.333333333333336</v>
      </c>
      <c r="AB101" s="8">
        <f>AVERAGE(Z101:AA101)</f>
        <v>40.5</v>
      </c>
    </row>
    <row r="102" spans="1:28" ht="15.6" x14ac:dyDescent="0.3">
      <c r="A102" s="9" t="s">
        <v>59</v>
      </c>
      <c r="B102" s="24">
        <v>29</v>
      </c>
      <c r="C102" s="24">
        <v>36</v>
      </c>
      <c r="D102" s="24">
        <v>41</v>
      </c>
      <c r="E102" s="10">
        <f t="shared" si="16"/>
        <v>106</v>
      </c>
      <c r="F102" s="11">
        <f t="shared" si="17"/>
        <v>35.333333333333336</v>
      </c>
      <c r="G102" s="12"/>
      <c r="H102" s="12"/>
      <c r="I102" s="12"/>
      <c r="K102" s="7" t="s">
        <v>65</v>
      </c>
      <c r="L102" s="7">
        <f>L100*L101</f>
        <v>3</v>
      </c>
      <c r="M102" s="8">
        <f>M99-M100-M101</f>
        <v>126.16666666666424</v>
      </c>
      <c r="N102" s="8">
        <f t="shared" si="15"/>
        <v>42.055555555554747</v>
      </c>
      <c r="O102" s="8">
        <f>N102/N$13</f>
        <v>53.933842239184763</v>
      </c>
      <c r="P102" s="8" t="str">
        <f>IF(O102&lt;Q102,"TN",IF(O102&lt;R102,"*","**"))</f>
        <v>**</v>
      </c>
      <c r="Q102" s="8">
        <f>FINV(0.05,L102,L$13)</f>
        <v>3.3438886781189128</v>
      </c>
      <c r="R102" s="8">
        <f>FINV(0.01,L102,L$13)</f>
        <v>5.5638858396937421</v>
      </c>
      <c r="S102" s="2"/>
      <c r="T102" s="4">
        <v>4</v>
      </c>
      <c r="U102" s="8">
        <f>E102</f>
        <v>106</v>
      </c>
      <c r="V102" s="8">
        <f>E106</f>
        <v>134</v>
      </c>
      <c r="W102" s="7">
        <f>SUM(U102:V102)</f>
        <v>240</v>
      </c>
      <c r="X102" s="2"/>
      <c r="Y102" s="4">
        <v>4</v>
      </c>
      <c r="Z102" s="8">
        <f>F102</f>
        <v>35.333333333333336</v>
      </c>
      <c r="AA102" s="8">
        <f>F106</f>
        <v>44.666666666666664</v>
      </c>
      <c r="AB102" s="8">
        <f>AVERAGE(Z102:AA102)</f>
        <v>40</v>
      </c>
    </row>
    <row r="103" spans="1:28" ht="15.6" x14ac:dyDescent="0.3">
      <c r="A103" s="9" t="s">
        <v>60</v>
      </c>
      <c r="B103" s="24">
        <v>41</v>
      </c>
      <c r="C103" s="24">
        <v>45</v>
      </c>
      <c r="D103" s="24">
        <v>36</v>
      </c>
      <c r="E103" s="10">
        <f t="shared" si="16"/>
        <v>122</v>
      </c>
      <c r="F103" s="11">
        <f t="shared" si="17"/>
        <v>40.666666666666664</v>
      </c>
      <c r="G103" s="12"/>
      <c r="H103" s="12"/>
      <c r="I103" s="12"/>
      <c r="K103" s="7" t="s">
        <v>24</v>
      </c>
      <c r="L103" s="7">
        <f>L104-L98-L99</f>
        <v>14</v>
      </c>
      <c r="M103" s="8">
        <f>M104-M98-M99</f>
        <v>347.33333333333576</v>
      </c>
      <c r="N103" s="8">
        <f t="shared" si="15"/>
        <v>24.809523809523984</v>
      </c>
      <c r="O103" s="13"/>
      <c r="P103" s="13"/>
      <c r="Q103" s="13"/>
      <c r="R103" s="13"/>
      <c r="S103" s="2"/>
      <c r="T103" s="14"/>
      <c r="U103" s="15">
        <f>SUM(U99:U102)</f>
        <v>468</v>
      </c>
      <c r="V103" s="15">
        <f>SUM(V99:V102)</f>
        <v>486</v>
      </c>
      <c r="W103" s="15"/>
      <c r="X103" s="15"/>
      <c r="Y103" s="14"/>
      <c r="Z103" s="15">
        <f>AVERAGE(Z99:Z102)</f>
        <v>39</v>
      </c>
      <c r="AA103" s="15">
        <f>AVERAGE(AA99:AA102)</f>
        <v>40.5</v>
      </c>
      <c r="AB103" s="15"/>
    </row>
    <row r="104" spans="1:28" ht="15.6" x14ac:dyDescent="0.3">
      <c r="A104" s="9" t="s">
        <v>61</v>
      </c>
      <c r="B104" s="24">
        <v>44</v>
      </c>
      <c r="C104" s="24">
        <v>34</v>
      </c>
      <c r="D104" s="24">
        <v>31</v>
      </c>
      <c r="E104" s="10">
        <f t="shared" si="16"/>
        <v>109</v>
      </c>
      <c r="F104" s="11">
        <f t="shared" si="17"/>
        <v>36.333333333333336</v>
      </c>
      <c r="G104" s="12"/>
      <c r="H104" s="12"/>
      <c r="I104" s="12"/>
      <c r="K104" s="7" t="s">
        <v>25</v>
      </c>
      <c r="L104" s="7">
        <f>(L93*L94*L95)-1</f>
        <v>23</v>
      </c>
      <c r="M104" s="8">
        <f>SUMSQ(B99:D106)-M106</f>
        <v>630.5</v>
      </c>
      <c r="N104" s="13"/>
      <c r="O104" s="13"/>
      <c r="P104" s="13"/>
      <c r="Q104" s="13"/>
      <c r="R104" s="13"/>
      <c r="S104" s="2"/>
      <c r="T104" s="16"/>
      <c r="U104" s="2"/>
      <c r="V104" s="2"/>
      <c r="W104" s="2"/>
      <c r="X104" s="2"/>
      <c r="AA104" s="15"/>
      <c r="AB104" s="15"/>
    </row>
    <row r="105" spans="1:28" ht="15.6" x14ac:dyDescent="0.3">
      <c r="A105" s="9" t="s">
        <v>62</v>
      </c>
      <c r="B105" s="24">
        <v>35</v>
      </c>
      <c r="C105" s="24">
        <v>48</v>
      </c>
      <c r="D105" s="24">
        <v>38</v>
      </c>
      <c r="E105" s="10">
        <f t="shared" si="16"/>
        <v>121</v>
      </c>
      <c r="F105" s="11">
        <f t="shared" si="17"/>
        <v>40.333333333333336</v>
      </c>
      <c r="G105" s="12"/>
      <c r="H105" s="12"/>
      <c r="I105" s="1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AA105" s="15"/>
      <c r="AB105" s="2"/>
    </row>
    <row r="106" spans="1:28" ht="15.6" x14ac:dyDescent="0.3">
      <c r="A106" s="9" t="s">
        <v>63</v>
      </c>
      <c r="B106" s="24">
        <v>45</v>
      </c>
      <c r="C106" s="24">
        <v>46</v>
      </c>
      <c r="D106" s="24">
        <v>43</v>
      </c>
      <c r="E106" s="10">
        <f t="shared" si="16"/>
        <v>134</v>
      </c>
      <c r="F106" s="11">
        <f t="shared" si="17"/>
        <v>44.666666666666664</v>
      </c>
      <c r="G106" s="12"/>
      <c r="H106" s="12"/>
      <c r="I106" s="12"/>
      <c r="K106" s="2"/>
      <c r="L106" s="2" t="s">
        <v>26</v>
      </c>
      <c r="M106" s="2">
        <f>E107^2/(L93*L94*L95)</f>
        <v>37921.5</v>
      </c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AA106" s="35"/>
      <c r="AB106" s="35"/>
    </row>
    <row r="107" spans="1:28" ht="15.6" x14ac:dyDescent="0.3">
      <c r="A107" s="17"/>
      <c r="B107" s="17">
        <f>SUM(B99:B106)</f>
        <v>318</v>
      </c>
      <c r="C107" s="17">
        <f>SUM(C99:C106)</f>
        <v>338</v>
      </c>
      <c r="D107" s="17">
        <f>SUM(D99:D106)</f>
        <v>298</v>
      </c>
      <c r="E107" s="17">
        <f>SUM(E99:E106)</f>
        <v>954</v>
      </c>
      <c r="F107" s="17">
        <f>SUM(F99:F106)</f>
        <v>318</v>
      </c>
      <c r="K107" s="2"/>
      <c r="L107" s="2"/>
      <c r="M107" s="2"/>
      <c r="N107" s="2"/>
      <c r="O107" s="2"/>
      <c r="P107" s="2"/>
      <c r="Q107" s="2"/>
      <c r="R107" s="2"/>
      <c r="S107" s="2"/>
      <c r="Y107" s="2"/>
      <c r="Z107" s="2"/>
      <c r="AA107" s="2"/>
      <c r="AB107" s="2"/>
    </row>
    <row r="109" spans="1:28" x14ac:dyDescent="0.3">
      <c r="E109" t="s">
        <v>27</v>
      </c>
      <c r="F109" t="s">
        <v>28</v>
      </c>
    </row>
    <row r="110" spans="1:28" ht="15.6" x14ac:dyDescent="0.3">
      <c r="A110" s="17" t="s">
        <v>29</v>
      </c>
      <c r="B110" s="17"/>
      <c r="C110" s="17">
        <f>SQRT(2*N103/(3))</f>
        <v>4.06690085196119</v>
      </c>
      <c r="D110" s="18"/>
      <c r="E110" s="9" t="s">
        <v>56</v>
      </c>
      <c r="F110" s="11">
        <f>F99</f>
        <v>41.333333333333336</v>
      </c>
      <c r="G110" s="12"/>
      <c r="H110" s="11">
        <v>35.333333333333336</v>
      </c>
      <c r="I110" t="s">
        <v>31</v>
      </c>
      <c r="J110" s="18">
        <f>H110+F$118</f>
        <v>39.695084497061714</v>
      </c>
      <c r="K110" s="2" t="s">
        <v>66</v>
      </c>
      <c r="L110" s="15">
        <f>U103/(L93*L95)</f>
        <v>39</v>
      </c>
      <c r="M110" t="s">
        <v>31</v>
      </c>
      <c r="N110" s="18">
        <f>L110+L112</f>
        <v>41.180875581864186</v>
      </c>
      <c r="P110" t="s">
        <v>3</v>
      </c>
      <c r="Q110" s="17" t="s">
        <v>29</v>
      </c>
      <c r="R110" s="17"/>
      <c r="S110" s="17">
        <f>SQRT(2*N103/(3*4))</f>
        <v>2.033450425980595</v>
      </c>
      <c r="U110" s="17" t="s">
        <v>29</v>
      </c>
      <c r="V110" s="17"/>
      <c r="W110" s="17">
        <f>SQRT(N103/(3*2))</f>
        <v>2.033450425980595</v>
      </c>
    </row>
    <row r="111" spans="1:28" ht="15.6" x14ac:dyDescent="0.3">
      <c r="A111" s="17" t="s">
        <v>32</v>
      </c>
      <c r="B111" s="19" t="s">
        <v>33</v>
      </c>
      <c r="C111" s="17">
        <f>2.145/2</f>
        <v>1.0725</v>
      </c>
      <c r="D111" s="18"/>
      <c r="E111" s="9" t="s">
        <v>57</v>
      </c>
      <c r="F111" s="11">
        <f t="shared" ref="F111:F117" si="18">F100</f>
        <v>38.666666666666664</v>
      </c>
      <c r="G111" s="12"/>
      <c r="H111" s="11">
        <v>36.333333333333336</v>
      </c>
      <c r="I111" t="s">
        <v>34</v>
      </c>
      <c r="J111" s="18">
        <f t="shared" ref="J111:J117" si="19">H111+F$118</f>
        <v>40.695084497061714</v>
      </c>
      <c r="K111" s="2" t="s">
        <v>67</v>
      </c>
      <c r="L111" s="15">
        <f>V103/(L93*L95)</f>
        <v>40.5</v>
      </c>
      <c r="M111" t="s">
        <v>54</v>
      </c>
      <c r="Q111" s="17" t="s">
        <v>32</v>
      </c>
      <c r="R111" s="19" t="s">
        <v>33</v>
      </c>
      <c r="S111" s="17">
        <f>2.145/2</f>
        <v>1.0725</v>
      </c>
      <c r="U111" s="17" t="s">
        <v>35</v>
      </c>
      <c r="V111" s="19" t="s">
        <v>36</v>
      </c>
      <c r="W111" s="17">
        <v>3.03</v>
      </c>
    </row>
    <row r="112" spans="1:28" ht="15.6" x14ac:dyDescent="0.3">
      <c r="A112" s="17"/>
      <c r="B112" s="17"/>
      <c r="C112" s="17" t="s">
        <v>37</v>
      </c>
      <c r="D112" s="18"/>
      <c r="E112" s="9" t="s">
        <v>58</v>
      </c>
      <c r="F112" s="11">
        <f t="shared" si="18"/>
        <v>40.666666666666664</v>
      </c>
      <c r="G112" s="12"/>
      <c r="H112" s="11">
        <v>38.666666666666664</v>
      </c>
      <c r="I112" t="s">
        <v>47</v>
      </c>
      <c r="J112" s="18">
        <f t="shared" si="19"/>
        <v>43.028417830395043</v>
      </c>
      <c r="K112" s="2" t="s">
        <v>39</v>
      </c>
      <c r="L112" s="15">
        <f>S110*S111</f>
        <v>2.1808755818641883</v>
      </c>
      <c r="Q112" s="17"/>
      <c r="R112" s="17"/>
      <c r="S112" s="17"/>
      <c r="U112" s="17"/>
      <c r="V112" s="17"/>
      <c r="W112" s="17"/>
    </row>
    <row r="113" spans="1:28" ht="15.6" x14ac:dyDescent="0.3">
      <c r="D113" s="18"/>
      <c r="E113" s="9" t="s">
        <v>59</v>
      </c>
      <c r="F113" s="11">
        <f t="shared" si="18"/>
        <v>35.333333333333336</v>
      </c>
      <c r="G113" s="12"/>
      <c r="H113" s="11">
        <v>40.333333333333336</v>
      </c>
      <c r="I113" t="s">
        <v>51</v>
      </c>
      <c r="J113" s="18">
        <f t="shared" si="19"/>
        <v>44.695084497061714</v>
      </c>
      <c r="K113" s="2" t="s">
        <v>40</v>
      </c>
      <c r="L113" s="15">
        <f>W99/(L$4*L$5)</f>
        <v>41</v>
      </c>
    </row>
    <row r="114" spans="1:28" ht="15.6" x14ac:dyDescent="0.3">
      <c r="D114" s="18"/>
      <c r="E114" s="9" t="s">
        <v>60</v>
      </c>
      <c r="F114" s="11">
        <f t="shared" si="18"/>
        <v>40.666666666666664</v>
      </c>
      <c r="G114" s="12"/>
      <c r="H114" s="11">
        <v>40.666666666666664</v>
      </c>
      <c r="I114" t="s">
        <v>51</v>
      </c>
      <c r="J114" s="18">
        <f t="shared" si="19"/>
        <v>45.028417830395043</v>
      </c>
      <c r="K114" s="2" t="s">
        <v>42</v>
      </c>
      <c r="L114" s="15">
        <f>W100/(L$4*L$5)</f>
        <v>37.5</v>
      </c>
      <c r="N114" s="18">
        <f>L114+L117</f>
        <v>40.584223825720649</v>
      </c>
    </row>
    <row r="115" spans="1:28" ht="15.6" x14ac:dyDescent="0.3">
      <c r="D115" s="18"/>
      <c r="E115" s="9" t="s">
        <v>61</v>
      </c>
      <c r="F115" s="11">
        <f t="shared" si="18"/>
        <v>36.333333333333336</v>
      </c>
      <c r="G115" s="12"/>
      <c r="H115" s="11">
        <v>40.666666666666664</v>
      </c>
      <c r="I115" t="s">
        <v>51</v>
      </c>
      <c r="J115" s="18">
        <f t="shared" si="19"/>
        <v>45.028417830395043</v>
      </c>
      <c r="K115" s="2" t="s">
        <v>43</v>
      </c>
      <c r="L115" s="15">
        <f>W101/(L$4*L$5)</f>
        <v>40.5</v>
      </c>
      <c r="P115" t="s">
        <v>2</v>
      </c>
      <c r="Q115" s="17" t="s">
        <v>29</v>
      </c>
      <c r="R115" s="17"/>
      <c r="S115" s="17">
        <f>SQRT(2*N103/(3*2))</f>
        <v>2.875733170835105</v>
      </c>
      <c r="U115" s="17" t="s">
        <v>29</v>
      </c>
      <c r="V115" s="17"/>
      <c r="W115" s="17">
        <f>SQRT(N103/(3*2))</f>
        <v>2.033450425980595</v>
      </c>
    </row>
    <row r="116" spans="1:28" ht="15.6" x14ac:dyDescent="0.3">
      <c r="D116" s="18"/>
      <c r="E116" s="9" t="s">
        <v>62</v>
      </c>
      <c r="F116" s="11">
        <f t="shared" si="18"/>
        <v>40.333333333333336</v>
      </c>
      <c r="G116" s="12"/>
      <c r="H116" s="11">
        <v>41.333333333333336</v>
      </c>
      <c r="I116" t="s">
        <v>38</v>
      </c>
      <c r="J116" s="18">
        <f t="shared" si="19"/>
        <v>45.695084497061714</v>
      </c>
      <c r="K116" s="2" t="s">
        <v>45</v>
      </c>
      <c r="L116" s="15">
        <f>W102/(L$4*L$5)</f>
        <v>40</v>
      </c>
      <c r="Q116" s="17" t="s">
        <v>32</v>
      </c>
      <c r="R116" s="19" t="s">
        <v>33</v>
      </c>
      <c r="S116" s="17">
        <f>2.145/2</f>
        <v>1.0725</v>
      </c>
      <c r="U116" s="17" t="s">
        <v>32</v>
      </c>
      <c r="V116" s="19" t="s">
        <v>36</v>
      </c>
      <c r="W116" s="17">
        <v>4.1100000000000003</v>
      </c>
    </row>
    <row r="117" spans="1:28" ht="15.6" x14ac:dyDescent="0.3">
      <c r="D117" s="18"/>
      <c r="E117" s="9" t="s">
        <v>63</v>
      </c>
      <c r="F117" s="11">
        <f t="shared" si="18"/>
        <v>44.666666666666664</v>
      </c>
      <c r="G117" s="12"/>
      <c r="H117" s="11">
        <v>44.666666666666664</v>
      </c>
      <c r="I117" t="s">
        <v>48</v>
      </c>
      <c r="J117" s="18">
        <f t="shared" si="19"/>
        <v>49.028417830395043</v>
      </c>
      <c r="K117" s="2" t="s">
        <v>39</v>
      </c>
      <c r="L117" s="15">
        <f>S115*S116</f>
        <v>3.0842238257206502</v>
      </c>
      <c r="Q117" s="17"/>
      <c r="R117" s="17"/>
      <c r="S117" s="17" t="s">
        <v>37</v>
      </c>
      <c r="U117" s="17"/>
      <c r="V117" s="17"/>
      <c r="W117" s="17" t="s">
        <v>37</v>
      </c>
    </row>
    <row r="118" spans="1:28" x14ac:dyDescent="0.3">
      <c r="E118" s="20" t="s">
        <v>39</v>
      </c>
      <c r="F118">
        <f>C110*C111</f>
        <v>4.3617511637283766</v>
      </c>
    </row>
    <row r="122" spans="1:28" x14ac:dyDescent="0.3">
      <c r="K122" t="s">
        <v>0</v>
      </c>
      <c r="L122">
        <f>L123*L124</f>
        <v>8</v>
      </c>
    </row>
    <row r="123" spans="1:28" x14ac:dyDescent="0.3">
      <c r="A123" s="1" t="s">
        <v>52</v>
      </c>
      <c r="K123" t="s">
        <v>2</v>
      </c>
      <c r="L123">
        <v>4</v>
      </c>
    </row>
    <row r="124" spans="1:28" x14ac:dyDescent="0.3">
      <c r="A124" s="1"/>
      <c r="K124" t="s">
        <v>64</v>
      </c>
      <c r="L124">
        <v>2</v>
      </c>
    </row>
    <row r="125" spans="1:28" x14ac:dyDescent="0.3">
      <c r="A125" s="1"/>
      <c r="K125" t="s">
        <v>4</v>
      </c>
      <c r="L125">
        <v>3</v>
      </c>
    </row>
    <row r="126" spans="1:28" ht="15.6" x14ac:dyDescent="0.3">
      <c r="K126" s="2"/>
      <c r="L126" s="2"/>
      <c r="M126" s="2"/>
      <c r="N126" s="2"/>
      <c r="O126" s="2"/>
      <c r="P126" s="2"/>
      <c r="Q126" s="2"/>
      <c r="R126" s="2"/>
      <c r="S126" s="2"/>
      <c r="T126" s="2" t="s">
        <v>5</v>
      </c>
      <c r="U126" s="2"/>
      <c r="V126" s="2"/>
      <c r="W126" s="2"/>
      <c r="X126" s="2"/>
      <c r="Y126" s="2" t="s">
        <v>6</v>
      </c>
      <c r="Z126" s="2"/>
      <c r="AA126" s="2"/>
      <c r="AB126" s="2"/>
    </row>
    <row r="127" spans="1:28" ht="15.6" x14ac:dyDescent="0.3">
      <c r="A127" s="39" t="s">
        <v>7</v>
      </c>
      <c r="B127" s="41" t="s">
        <v>8</v>
      </c>
      <c r="C127" s="42"/>
      <c r="D127" s="43"/>
      <c r="E127" s="44" t="s">
        <v>9</v>
      </c>
      <c r="F127" s="46" t="s">
        <v>10</v>
      </c>
      <c r="G127" s="3"/>
      <c r="H127" s="3"/>
      <c r="I127" s="3"/>
      <c r="K127" s="4" t="s">
        <v>11</v>
      </c>
      <c r="L127" s="4" t="s">
        <v>12</v>
      </c>
      <c r="M127" s="4" t="s">
        <v>13</v>
      </c>
      <c r="N127" s="4" t="s">
        <v>14</v>
      </c>
      <c r="O127" s="4" t="s">
        <v>15</v>
      </c>
      <c r="P127" s="4"/>
      <c r="Q127" s="4" t="s">
        <v>16</v>
      </c>
      <c r="R127" s="4" t="s">
        <v>17</v>
      </c>
      <c r="S127" s="2"/>
      <c r="T127" s="36" t="s">
        <v>2</v>
      </c>
      <c r="U127" s="37" t="s">
        <v>3</v>
      </c>
      <c r="V127" s="38"/>
      <c r="W127" s="36" t="s">
        <v>18</v>
      </c>
      <c r="X127" s="5"/>
      <c r="Y127" s="36" t="s">
        <v>2</v>
      </c>
      <c r="Z127" s="37" t="s">
        <v>3</v>
      </c>
      <c r="AA127" s="38"/>
      <c r="AB127" s="36" t="s">
        <v>18</v>
      </c>
    </row>
    <row r="128" spans="1:28" ht="15.6" x14ac:dyDescent="0.3">
      <c r="A128" s="40"/>
      <c r="B128" s="6" t="s">
        <v>19</v>
      </c>
      <c r="C128" s="6" t="s">
        <v>20</v>
      </c>
      <c r="D128" s="6" t="s">
        <v>21</v>
      </c>
      <c r="E128" s="45"/>
      <c r="F128" s="47"/>
      <c r="G128" s="3"/>
      <c r="H128" s="3"/>
      <c r="I128" s="3"/>
      <c r="K128" s="7" t="s">
        <v>22</v>
      </c>
      <c r="L128" s="7">
        <f>L125-1</f>
        <v>2</v>
      </c>
      <c r="M128" s="8">
        <f>SUMSQ(B137:D137)/(L123*L124)-M136</f>
        <v>340.58333333333576</v>
      </c>
      <c r="N128" s="8">
        <f t="shared" ref="N128:N133" si="20">M128/L128</f>
        <v>170.29166666666788</v>
      </c>
      <c r="O128" s="8">
        <f>N128/N$13</f>
        <v>218.38931297710099</v>
      </c>
      <c r="P128" s="8" t="str">
        <f>IF(O128&lt;Q128,"TN",IF(O128&lt;R128,"*","**"))</f>
        <v>**</v>
      </c>
      <c r="Q128" s="8">
        <f>FINV(0.05,L128,L$13)</f>
        <v>3.7388918324407361</v>
      </c>
      <c r="R128" s="8">
        <f>FINV(0.01,L128,L$13)</f>
        <v>6.5148841021827506</v>
      </c>
      <c r="S128" s="2"/>
      <c r="T128" s="36"/>
      <c r="U128" s="4">
        <v>0</v>
      </c>
      <c r="V128" s="4">
        <v>1</v>
      </c>
      <c r="W128" s="36"/>
      <c r="X128" s="5"/>
      <c r="Y128" s="36"/>
      <c r="Z128" s="4">
        <v>0</v>
      </c>
      <c r="AA128" s="4">
        <v>1</v>
      </c>
      <c r="AB128" s="36"/>
    </row>
    <row r="129" spans="1:28" ht="15.6" x14ac:dyDescent="0.3">
      <c r="A129" s="9" t="s">
        <v>56</v>
      </c>
      <c r="B129" s="24">
        <v>70</v>
      </c>
      <c r="C129" s="24">
        <v>48</v>
      </c>
      <c r="D129" s="24">
        <v>43</v>
      </c>
      <c r="E129" s="10">
        <f>SUM(B129:D129)</f>
        <v>161</v>
      </c>
      <c r="F129" s="11">
        <f>AVERAGE(B129:D129)</f>
        <v>53.666666666666664</v>
      </c>
      <c r="G129" s="12"/>
      <c r="H129" s="12"/>
      <c r="I129" s="12"/>
      <c r="K129" s="7" t="s">
        <v>7</v>
      </c>
      <c r="L129" s="7">
        <f>L122-1</f>
        <v>7</v>
      </c>
      <c r="M129" s="8">
        <f>SUMSQ(E129:E136)/L125-M136</f>
        <v>631.95833333333576</v>
      </c>
      <c r="N129" s="8">
        <f t="shared" si="20"/>
        <v>90.279761904762253</v>
      </c>
      <c r="O129" s="8">
        <f>N129/N$13</f>
        <v>115.77862595419901</v>
      </c>
      <c r="P129" s="8" t="str">
        <f>IF(O129&lt;Q129,"TN",IF(O129&lt;R129,"*","**"))</f>
        <v>**</v>
      </c>
      <c r="Q129" s="8">
        <f>FINV(0.05,L129,L$13)</f>
        <v>2.7641992567781792</v>
      </c>
      <c r="R129" s="8">
        <f>FINV(0.01,L129,L$13)</f>
        <v>4.2778818532656411</v>
      </c>
      <c r="S129" s="2"/>
      <c r="T129" s="4">
        <v>1</v>
      </c>
      <c r="U129" s="8">
        <f>E129</f>
        <v>161</v>
      </c>
      <c r="V129" s="8">
        <f>E133</f>
        <v>159</v>
      </c>
      <c r="W129" s="7">
        <f>SUM(U129:V129)</f>
        <v>320</v>
      </c>
      <c r="X129" s="2"/>
      <c r="Y129" s="4">
        <v>1</v>
      </c>
      <c r="Z129" s="8">
        <f>F129</f>
        <v>53.666666666666664</v>
      </c>
      <c r="AA129" s="8">
        <f>F133</f>
        <v>53</v>
      </c>
      <c r="AB129" s="8">
        <f>AVERAGE(Z129:AA129)</f>
        <v>53.333333333333329</v>
      </c>
    </row>
    <row r="130" spans="1:28" ht="15.6" x14ac:dyDescent="0.3">
      <c r="A130" s="9" t="s">
        <v>57</v>
      </c>
      <c r="B130" s="24">
        <v>47</v>
      </c>
      <c r="C130" s="24">
        <v>42</v>
      </c>
      <c r="D130" s="24">
        <v>35</v>
      </c>
      <c r="E130" s="10">
        <f t="shared" ref="E130:E136" si="21">SUM(B130:D130)</f>
        <v>124</v>
      </c>
      <c r="F130" s="11">
        <f t="shared" ref="F130:F136" si="22">AVERAGE(B130:D130)</f>
        <v>41.333333333333336</v>
      </c>
      <c r="G130" s="12"/>
      <c r="H130" s="12"/>
      <c r="I130" s="12"/>
      <c r="K130" s="7" t="s">
        <v>23</v>
      </c>
      <c r="L130" s="7">
        <f>L123-1</f>
        <v>3</v>
      </c>
      <c r="M130" s="8">
        <f>SUMSQ(W129:W132)/(L125*L124)-M136</f>
        <v>110.45833333333576</v>
      </c>
      <c r="N130" s="8">
        <f t="shared" si="20"/>
        <v>36.819444444445253</v>
      </c>
      <c r="O130" s="8">
        <f>N130/N$13</f>
        <v>47.218829516540517</v>
      </c>
      <c r="P130" s="8" t="str">
        <f>IF(O130&lt;Q130,"TN",IF(O130&lt;R130,"*","**"))</f>
        <v>**</v>
      </c>
      <c r="Q130" s="8">
        <f>FINV(0.05,L130,L$13)</f>
        <v>3.3438886781189128</v>
      </c>
      <c r="R130" s="8">
        <f>FINV(0.01,L130,L$13)</f>
        <v>5.5638858396937421</v>
      </c>
      <c r="S130" s="2"/>
      <c r="T130" s="4">
        <v>2</v>
      </c>
      <c r="U130" s="8">
        <f>E130</f>
        <v>124</v>
      </c>
      <c r="V130" s="8">
        <f>E134</f>
        <v>164</v>
      </c>
      <c r="W130" s="7">
        <f>SUM(U130:V130)</f>
        <v>288</v>
      </c>
      <c r="X130" s="2"/>
      <c r="Y130" s="4">
        <v>2</v>
      </c>
      <c r="Z130" s="8">
        <f>F130</f>
        <v>41.333333333333336</v>
      </c>
      <c r="AA130" s="8">
        <f>F134</f>
        <v>54.666666666666664</v>
      </c>
      <c r="AB130" s="8">
        <f>AVERAGE(Z130:AA130)</f>
        <v>48</v>
      </c>
    </row>
    <row r="131" spans="1:28" ht="15.6" x14ac:dyDescent="0.3">
      <c r="A131" s="9" t="s">
        <v>58</v>
      </c>
      <c r="B131" s="24">
        <v>48</v>
      </c>
      <c r="C131" s="24">
        <v>43</v>
      </c>
      <c r="D131" s="24">
        <v>56</v>
      </c>
      <c r="E131" s="10">
        <f t="shared" si="21"/>
        <v>147</v>
      </c>
      <c r="F131" s="11">
        <f t="shared" si="22"/>
        <v>49</v>
      </c>
      <c r="G131" s="12"/>
      <c r="H131" s="12"/>
      <c r="I131" s="12"/>
      <c r="K131" s="7" t="s">
        <v>64</v>
      </c>
      <c r="L131" s="7">
        <f>L124-1</f>
        <v>1</v>
      </c>
      <c r="M131" s="8">
        <f>SUMSQ(U133:V133)/(L125*L123)-M136</f>
        <v>360.375</v>
      </c>
      <c r="N131" s="8">
        <f t="shared" si="20"/>
        <v>360.375</v>
      </c>
      <c r="O131" s="8">
        <f>N131/N$13</f>
        <v>462.16030534351182</v>
      </c>
      <c r="P131" s="8" t="str">
        <f>IF(O131&lt;Q131,"TN",IF(O131&lt;R131,"*","**"))</f>
        <v>**</v>
      </c>
      <c r="Q131" s="8">
        <f>FINV(0.05,L131,L$13)</f>
        <v>4.6001099366694227</v>
      </c>
      <c r="R131" s="8">
        <f>FINV(0.01,L131,L$13)</f>
        <v>8.8615926651764276</v>
      </c>
      <c r="S131" s="2"/>
      <c r="T131" s="4">
        <v>3</v>
      </c>
      <c r="U131" s="8">
        <f>E131</f>
        <v>147</v>
      </c>
      <c r="V131" s="8">
        <f>E135</f>
        <v>172</v>
      </c>
      <c r="W131" s="7">
        <f>SUM(U131:V131)</f>
        <v>319</v>
      </c>
      <c r="X131" s="2"/>
      <c r="Y131" s="4">
        <v>3</v>
      </c>
      <c r="Z131" s="8">
        <f>F131</f>
        <v>49</v>
      </c>
      <c r="AA131" s="8">
        <f>F135</f>
        <v>57.333333333333336</v>
      </c>
      <c r="AB131" s="8">
        <f>AVERAGE(Z131:AA131)</f>
        <v>53.166666666666671</v>
      </c>
    </row>
    <row r="132" spans="1:28" ht="15.6" x14ac:dyDescent="0.3">
      <c r="A132" s="9" t="s">
        <v>59</v>
      </c>
      <c r="B132" s="24">
        <v>37</v>
      </c>
      <c r="C132" s="24">
        <v>50</v>
      </c>
      <c r="D132" s="24">
        <v>53</v>
      </c>
      <c r="E132" s="10">
        <f t="shared" si="21"/>
        <v>140</v>
      </c>
      <c r="F132" s="11">
        <f t="shared" si="22"/>
        <v>46.666666666666664</v>
      </c>
      <c r="G132" s="12"/>
      <c r="H132" s="12"/>
      <c r="I132" s="12"/>
      <c r="K132" s="7" t="s">
        <v>65</v>
      </c>
      <c r="L132" s="7">
        <f>L130*L131</f>
        <v>3</v>
      </c>
      <c r="M132" s="8">
        <f>M129-M130-M131</f>
        <v>161.125</v>
      </c>
      <c r="N132" s="8">
        <f t="shared" si="20"/>
        <v>53.708333333333336</v>
      </c>
      <c r="O132" s="8">
        <f>N132/N$13</f>
        <v>68.877862595419913</v>
      </c>
      <c r="P132" s="8" t="str">
        <f>IF(O132&lt;Q132,"TN",IF(O132&lt;R132,"*","**"))</f>
        <v>**</v>
      </c>
      <c r="Q132" s="8">
        <f>FINV(0.05,L132,L$13)</f>
        <v>3.3438886781189128</v>
      </c>
      <c r="R132" s="8">
        <f>FINV(0.01,L132,L$13)</f>
        <v>5.5638858396937421</v>
      </c>
      <c r="S132" s="2"/>
      <c r="T132" s="4">
        <v>4</v>
      </c>
      <c r="U132" s="8">
        <f>E132</f>
        <v>140</v>
      </c>
      <c r="V132" s="8">
        <f>E136</f>
        <v>170</v>
      </c>
      <c r="W132" s="7">
        <f>SUM(U132:V132)</f>
        <v>310</v>
      </c>
      <c r="X132" s="2"/>
      <c r="Y132" s="4">
        <v>4</v>
      </c>
      <c r="Z132" s="8">
        <f>F132</f>
        <v>46.666666666666664</v>
      </c>
      <c r="AA132" s="8">
        <f>F136</f>
        <v>56.666666666666664</v>
      </c>
      <c r="AB132" s="8">
        <f>AVERAGE(Z132:AA132)</f>
        <v>51.666666666666664</v>
      </c>
    </row>
    <row r="133" spans="1:28" ht="15.6" x14ac:dyDescent="0.3">
      <c r="A133" s="9" t="s">
        <v>60</v>
      </c>
      <c r="B133" s="24">
        <v>54</v>
      </c>
      <c r="C133" s="24">
        <v>56</v>
      </c>
      <c r="D133" s="24">
        <v>49</v>
      </c>
      <c r="E133" s="10">
        <f t="shared" si="21"/>
        <v>159</v>
      </c>
      <c r="F133" s="11">
        <f t="shared" si="22"/>
        <v>53</v>
      </c>
      <c r="G133" s="12"/>
      <c r="H133" s="12"/>
      <c r="I133" s="12"/>
      <c r="K133" s="7" t="s">
        <v>24</v>
      </c>
      <c r="L133" s="7">
        <f>L134-L128-L129</f>
        <v>14</v>
      </c>
      <c r="M133" s="8">
        <f>M134-M128-M129</f>
        <v>1059.4166666666642</v>
      </c>
      <c r="N133" s="8">
        <f t="shared" si="20"/>
        <v>75.67261904761888</v>
      </c>
      <c r="O133" s="13"/>
      <c r="P133" s="13"/>
      <c r="Q133" s="13"/>
      <c r="R133" s="13"/>
      <c r="S133" s="2"/>
      <c r="T133" s="14"/>
      <c r="U133" s="15">
        <f>SUM(U129:U132)</f>
        <v>572</v>
      </c>
      <c r="V133" s="15">
        <f>SUM(V129:V132)</f>
        <v>665</v>
      </c>
      <c r="W133" s="15"/>
      <c r="X133" s="15"/>
      <c r="Y133" s="14"/>
      <c r="Z133" s="15">
        <f>AVERAGE(Z129:Z132)</f>
        <v>47.666666666666664</v>
      </c>
      <c r="AA133" s="15">
        <f>AVERAGE(AA129:AA132)</f>
        <v>55.416666666666664</v>
      </c>
      <c r="AB133" s="15"/>
    </row>
    <row r="134" spans="1:28" ht="15.6" x14ac:dyDescent="0.3">
      <c r="A134" s="9" t="s">
        <v>61</v>
      </c>
      <c r="B134" s="24">
        <v>63</v>
      </c>
      <c r="C134" s="24">
        <v>56</v>
      </c>
      <c r="D134" s="24">
        <v>45</v>
      </c>
      <c r="E134" s="10">
        <f t="shared" si="21"/>
        <v>164</v>
      </c>
      <c r="F134" s="11">
        <f t="shared" si="22"/>
        <v>54.666666666666664</v>
      </c>
      <c r="G134" s="12"/>
      <c r="H134" s="12"/>
      <c r="I134" s="12"/>
      <c r="K134" s="7" t="s">
        <v>25</v>
      </c>
      <c r="L134" s="7">
        <f>(L123*L124*L125)-1</f>
        <v>23</v>
      </c>
      <c r="M134" s="8">
        <f>SUMSQ(B129:D136)-M136</f>
        <v>2031.9583333333358</v>
      </c>
      <c r="N134" s="13"/>
      <c r="O134" s="13"/>
      <c r="P134" s="13"/>
      <c r="Q134" s="13"/>
      <c r="R134" s="13"/>
      <c r="S134" s="2"/>
      <c r="T134" s="16"/>
      <c r="U134" s="2"/>
      <c r="V134" s="2"/>
      <c r="W134" s="2"/>
      <c r="X134" s="2"/>
      <c r="AA134" s="15"/>
      <c r="AB134" s="15"/>
    </row>
    <row r="135" spans="1:28" ht="15.6" x14ac:dyDescent="0.3">
      <c r="A135" s="9" t="s">
        <v>62</v>
      </c>
      <c r="B135" s="24">
        <v>60</v>
      </c>
      <c r="C135" s="24">
        <v>69</v>
      </c>
      <c r="D135" s="24">
        <v>43</v>
      </c>
      <c r="E135" s="10">
        <f t="shared" si="21"/>
        <v>172</v>
      </c>
      <c r="F135" s="11">
        <f t="shared" si="22"/>
        <v>57.333333333333336</v>
      </c>
      <c r="G135" s="12"/>
      <c r="H135" s="12"/>
      <c r="I135" s="1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AA135" s="15"/>
      <c r="AB135" s="2"/>
    </row>
    <row r="136" spans="1:28" ht="15.6" x14ac:dyDescent="0.3">
      <c r="A136" s="9" t="s">
        <v>63</v>
      </c>
      <c r="B136" s="24">
        <v>63</v>
      </c>
      <c r="C136" s="24">
        <v>60</v>
      </c>
      <c r="D136" s="24">
        <v>47</v>
      </c>
      <c r="E136" s="10">
        <f t="shared" si="21"/>
        <v>170</v>
      </c>
      <c r="F136" s="11">
        <f t="shared" si="22"/>
        <v>56.666666666666664</v>
      </c>
      <c r="G136" s="12"/>
      <c r="H136" s="12"/>
      <c r="I136" s="12"/>
      <c r="K136" s="2"/>
      <c r="L136" s="2" t="s">
        <v>26</v>
      </c>
      <c r="M136" s="2">
        <f>E137^2/(L123*L124*L125)</f>
        <v>63757.041666666664</v>
      </c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AA136" s="35"/>
      <c r="AB136" s="35"/>
    </row>
    <row r="137" spans="1:28" ht="15.6" x14ac:dyDescent="0.3">
      <c r="A137" s="17"/>
      <c r="B137" s="17">
        <f>SUM(B129:B136)</f>
        <v>442</v>
      </c>
      <c r="C137" s="17">
        <f>SUM(C129:C136)</f>
        <v>424</v>
      </c>
      <c r="D137" s="17">
        <f>SUM(D129:D136)</f>
        <v>371</v>
      </c>
      <c r="E137" s="17">
        <f>SUM(E129:E136)</f>
        <v>1237</v>
      </c>
      <c r="F137" s="17">
        <f>SUM(F129:F136)</f>
        <v>412.33333333333331</v>
      </c>
      <c r="K137" s="2"/>
      <c r="L137" s="2"/>
      <c r="M137" s="2"/>
      <c r="N137" s="2"/>
      <c r="O137" s="2"/>
      <c r="P137" s="2"/>
      <c r="Q137" s="2"/>
      <c r="R137" s="2"/>
      <c r="S137" s="2"/>
      <c r="Y137" s="2"/>
      <c r="Z137" s="2"/>
      <c r="AA137" s="2"/>
      <c r="AB137" s="2"/>
    </row>
    <row r="139" spans="1:28" x14ac:dyDescent="0.3">
      <c r="E139" t="s">
        <v>27</v>
      </c>
      <c r="F139" t="s">
        <v>28</v>
      </c>
    </row>
    <row r="140" spans="1:28" ht="15.6" x14ac:dyDescent="0.3">
      <c r="A140" s="17" t="s">
        <v>29</v>
      </c>
      <c r="B140" s="17"/>
      <c r="C140" s="17">
        <f>SQRT(2*N133/(3))</f>
        <v>7.1027046044737485</v>
      </c>
      <c r="D140" s="18"/>
      <c r="E140" s="9" t="s">
        <v>56</v>
      </c>
      <c r="F140" s="11">
        <f>F129</f>
        <v>53.666666666666664</v>
      </c>
      <c r="G140" s="12" t="s">
        <v>51</v>
      </c>
      <c r="H140" s="11">
        <v>41.333333333333336</v>
      </c>
      <c r="I140" s="12" t="s">
        <v>31</v>
      </c>
      <c r="J140" s="18">
        <f>H140+F$148</f>
        <v>48.950984021631427</v>
      </c>
      <c r="K140" s="2" t="s">
        <v>66</v>
      </c>
      <c r="L140" s="15">
        <f>U133/(L123*L125)</f>
        <v>47.666666666666664</v>
      </c>
      <c r="M140" t="s">
        <v>31</v>
      </c>
      <c r="N140" s="18">
        <f>L140+L142</f>
        <v>51.475492010815714</v>
      </c>
      <c r="P140" t="s">
        <v>3</v>
      </c>
      <c r="Q140" s="17" t="s">
        <v>29</v>
      </c>
      <c r="R140" s="17"/>
      <c r="S140" s="17">
        <f>SQRT(2*N133/(3*4))</f>
        <v>3.5513523022368743</v>
      </c>
      <c r="U140" s="17" t="s">
        <v>29</v>
      </c>
      <c r="V140" s="17"/>
      <c r="W140" s="17">
        <f>SQRT(N133/(3*2))</f>
        <v>3.5513523022368743</v>
      </c>
    </row>
    <row r="141" spans="1:28" ht="15.6" x14ac:dyDescent="0.3">
      <c r="A141" s="17" t="s">
        <v>32</v>
      </c>
      <c r="B141" s="19" t="s">
        <v>33</v>
      </c>
      <c r="C141" s="17">
        <f>2.145/2</f>
        <v>1.0725</v>
      </c>
      <c r="D141" s="18"/>
      <c r="E141" s="9" t="s">
        <v>57</v>
      </c>
      <c r="F141" s="11">
        <f t="shared" ref="F141:F147" si="23">F130</f>
        <v>41.333333333333336</v>
      </c>
      <c r="G141" s="12" t="s">
        <v>31</v>
      </c>
      <c r="H141" s="11">
        <v>46.666666666666664</v>
      </c>
      <c r="I141" s="12" t="s">
        <v>34</v>
      </c>
      <c r="J141" s="18">
        <f t="shared" ref="J141:J147" si="24">H141+F$148</f>
        <v>54.284317354964756</v>
      </c>
      <c r="K141" s="2" t="s">
        <v>67</v>
      </c>
      <c r="L141" s="15">
        <f>V133/(L123*L125)</f>
        <v>55.416666666666664</v>
      </c>
      <c r="M141" t="s">
        <v>54</v>
      </c>
      <c r="Q141" s="17" t="s">
        <v>32</v>
      </c>
      <c r="R141" s="19" t="s">
        <v>33</v>
      </c>
      <c r="S141" s="17">
        <f>2.145/2</f>
        <v>1.0725</v>
      </c>
      <c r="U141" s="17" t="s">
        <v>35</v>
      </c>
      <c r="V141" s="19" t="s">
        <v>36</v>
      </c>
      <c r="W141" s="17">
        <v>3.03</v>
      </c>
    </row>
    <row r="142" spans="1:28" ht="15.6" x14ac:dyDescent="0.3">
      <c r="A142" s="17"/>
      <c r="B142" s="17"/>
      <c r="C142" s="17" t="s">
        <v>37</v>
      </c>
      <c r="D142" s="18"/>
      <c r="E142" s="9" t="s">
        <v>58</v>
      </c>
      <c r="F142" s="11">
        <f t="shared" si="23"/>
        <v>49</v>
      </c>
      <c r="G142" s="12" t="s">
        <v>51</v>
      </c>
      <c r="H142" s="11">
        <v>49</v>
      </c>
      <c r="I142" s="12" t="s">
        <v>30</v>
      </c>
      <c r="J142" s="18">
        <f t="shared" si="24"/>
        <v>56.617650688298099</v>
      </c>
      <c r="K142" s="2" t="s">
        <v>39</v>
      </c>
      <c r="L142" s="15">
        <f>S140*S141</f>
        <v>3.8088253441490476</v>
      </c>
      <c r="Q142" s="17"/>
      <c r="R142" s="17"/>
      <c r="S142" s="17"/>
      <c r="U142" s="17"/>
      <c r="V142" s="17"/>
      <c r="W142" s="17"/>
    </row>
    <row r="143" spans="1:28" ht="15.6" x14ac:dyDescent="0.3">
      <c r="D143" s="18"/>
      <c r="E143" s="9" t="s">
        <v>59</v>
      </c>
      <c r="F143" s="11">
        <f t="shared" si="23"/>
        <v>46.666666666666664</v>
      </c>
      <c r="G143" s="12" t="s">
        <v>34</v>
      </c>
      <c r="H143" s="11">
        <v>53</v>
      </c>
      <c r="I143" s="12" t="s">
        <v>51</v>
      </c>
      <c r="J143" s="18">
        <f t="shared" si="24"/>
        <v>60.617650688298099</v>
      </c>
      <c r="K143" s="2" t="s">
        <v>40</v>
      </c>
      <c r="L143" s="15">
        <f>W129/(L$4*L$5)</f>
        <v>53.333333333333336</v>
      </c>
    </row>
    <row r="144" spans="1:28" ht="15.6" x14ac:dyDescent="0.3">
      <c r="D144" s="18"/>
      <c r="E144" s="9" t="s">
        <v>60</v>
      </c>
      <c r="F144" s="11">
        <f t="shared" si="23"/>
        <v>53</v>
      </c>
      <c r="G144" s="12" t="s">
        <v>51</v>
      </c>
      <c r="H144" s="11">
        <v>53.666666666666664</v>
      </c>
      <c r="I144" s="12" t="s">
        <v>51</v>
      </c>
      <c r="J144" s="18">
        <f t="shared" si="24"/>
        <v>61.284317354964756</v>
      </c>
      <c r="K144" s="2" t="s">
        <v>42</v>
      </c>
      <c r="L144" s="15">
        <f>W130/(L$4*L$5)</f>
        <v>48</v>
      </c>
      <c r="N144" s="18">
        <f>L144+L147</f>
        <v>53.386492458405954</v>
      </c>
    </row>
    <row r="145" spans="2:35" ht="15.6" x14ac:dyDescent="0.3">
      <c r="D145" s="18"/>
      <c r="E145" s="9" t="s">
        <v>61</v>
      </c>
      <c r="F145" s="11">
        <f t="shared" si="23"/>
        <v>54.666666666666664</v>
      </c>
      <c r="G145" s="12" t="s">
        <v>38</v>
      </c>
      <c r="H145" s="11">
        <v>54.666666666666664</v>
      </c>
      <c r="I145" s="12" t="s">
        <v>38</v>
      </c>
      <c r="J145" s="18">
        <f t="shared" si="24"/>
        <v>62.284317354964756</v>
      </c>
      <c r="K145" s="2" t="s">
        <v>43</v>
      </c>
      <c r="L145" s="15">
        <f>W131/(L$4*L$5)</f>
        <v>53.166666666666664</v>
      </c>
      <c r="P145" t="s">
        <v>2</v>
      </c>
      <c r="Q145" s="17" t="s">
        <v>29</v>
      </c>
      <c r="R145" s="17"/>
      <c r="S145" s="17">
        <f>SQRT(2*N133/(3*2))</f>
        <v>5.0223705905883023</v>
      </c>
      <c r="U145" s="17" t="s">
        <v>29</v>
      </c>
      <c r="V145" s="17"/>
      <c r="W145" s="17">
        <f>SQRT(N133/(3*2))</f>
        <v>3.5513523022368743</v>
      </c>
    </row>
    <row r="146" spans="2:35" ht="15.6" x14ac:dyDescent="0.3">
      <c r="D146" s="18"/>
      <c r="E146" s="9" t="s">
        <v>62</v>
      </c>
      <c r="F146" s="11">
        <f t="shared" si="23"/>
        <v>57.333333333333336</v>
      </c>
      <c r="G146" s="12" t="s">
        <v>48</v>
      </c>
      <c r="H146" s="11">
        <v>56.666666666666664</v>
      </c>
      <c r="I146" s="12" t="s">
        <v>48</v>
      </c>
      <c r="J146" s="18">
        <f t="shared" si="24"/>
        <v>64.284317354964756</v>
      </c>
      <c r="K146" s="2" t="s">
        <v>45</v>
      </c>
      <c r="L146" s="15">
        <f>W132/(L$4*L$5)</f>
        <v>51.666666666666664</v>
      </c>
      <c r="Q146" s="17" t="s">
        <v>32</v>
      </c>
      <c r="R146" s="19" t="s">
        <v>33</v>
      </c>
      <c r="S146" s="17">
        <f>2.145/2</f>
        <v>1.0725</v>
      </c>
      <c r="U146" s="17" t="s">
        <v>32</v>
      </c>
      <c r="V146" s="19" t="s">
        <v>36</v>
      </c>
      <c r="W146" s="17">
        <v>4.1100000000000003</v>
      </c>
    </row>
    <row r="147" spans="2:35" ht="15.6" x14ac:dyDescent="0.3">
      <c r="D147" s="18"/>
      <c r="E147" s="9" t="s">
        <v>63</v>
      </c>
      <c r="F147" s="11">
        <f t="shared" si="23"/>
        <v>56.666666666666664</v>
      </c>
      <c r="G147" s="12" t="s">
        <v>48</v>
      </c>
      <c r="H147" s="11">
        <v>57.333333333333336</v>
      </c>
      <c r="I147" s="12" t="s">
        <v>48</v>
      </c>
      <c r="J147" s="18">
        <f t="shared" si="24"/>
        <v>64.950984021631427</v>
      </c>
      <c r="K147" s="2" t="s">
        <v>39</v>
      </c>
      <c r="L147" s="15">
        <f>S145*S146</f>
        <v>5.3864924584059546</v>
      </c>
      <c r="Q147" s="17"/>
      <c r="R147" s="17"/>
      <c r="S147" s="17" t="s">
        <v>37</v>
      </c>
      <c r="U147" s="17"/>
      <c r="V147" s="17"/>
      <c r="W147" s="17" t="s">
        <v>37</v>
      </c>
    </row>
    <row r="148" spans="2:35" x14ac:dyDescent="0.3">
      <c r="E148" s="20" t="s">
        <v>39</v>
      </c>
      <c r="F148">
        <f>C140*C141</f>
        <v>7.6176506882980952</v>
      </c>
    </row>
    <row r="150" spans="2:35" x14ac:dyDescent="0.3">
      <c r="B150" s="54"/>
      <c r="C150" s="54"/>
      <c r="D150" s="54"/>
      <c r="E150" s="54"/>
      <c r="F150" s="54"/>
      <c r="G150" s="54"/>
      <c r="H150" s="54"/>
    </row>
    <row r="151" spans="2:35" ht="14.4" customHeight="1" x14ac:dyDescent="0.3">
      <c r="B151" s="54"/>
      <c r="C151" s="65"/>
      <c r="D151" s="67"/>
      <c r="E151" s="67"/>
      <c r="F151" s="67"/>
      <c r="G151" s="57"/>
      <c r="H151" s="54"/>
      <c r="J151" s="32" t="s">
        <v>27</v>
      </c>
      <c r="K151" s="34" t="s">
        <v>55</v>
      </c>
      <c r="L151" s="34"/>
      <c r="M151" s="34"/>
      <c r="N151" s="34"/>
      <c r="O151" s="34"/>
      <c r="P151" s="34"/>
      <c r="Q151" s="34"/>
      <c r="R151" s="34"/>
      <c r="S151" s="34"/>
      <c r="T151" s="34"/>
    </row>
    <row r="152" spans="2:35" ht="14.4" customHeight="1" x14ac:dyDescent="0.3">
      <c r="B152" s="54"/>
      <c r="C152" s="65"/>
      <c r="D152" s="54"/>
      <c r="E152" s="54"/>
      <c r="F152" s="54"/>
      <c r="G152" s="54"/>
      <c r="H152" s="54"/>
      <c r="J152" s="33"/>
      <c r="K152" s="25">
        <v>7</v>
      </c>
      <c r="L152" s="25"/>
      <c r="M152" s="25">
        <v>14</v>
      </c>
      <c r="N152" s="25"/>
      <c r="O152" s="25">
        <v>21</v>
      </c>
      <c r="P152" s="25"/>
      <c r="Q152" s="25">
        <v>28</v>
      </c>
      <c r="R152" s="25"/>
      <c r="S152" s="25">
        <v>35</v>
      </c>
      <c r="T152" s="25"/>
      <c r="Y152" s="65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</row>
    <row r="153" spans="2:35" x14ac:dyDescent="0.3">
      <c r="B153" s="54"/>
      <c r="C153" s="54"/>
      <c r="D153" s="56"/>
      <c r="E153" s="56"/>
      <c r="F153" s="56"/>
      <c r="G153" s="54"/>
      <c r="H153" s="54"/>
      <c r="J153" s="21" t="s">
        <v>56</v>
      </c>
      <c r="K153" s="18">
        <v>2.33</v>
      </c>
      <c r="L153" s="18"/>
      <c r="M153" s="18">
        <v>23</v>
      </c>
      <c r="N153" s="18" t="s">
        <v>48</v>
      </c>
      <c r="O153" s="18">
        <v>35</v>
      </c>
      <c r="P153" s="18" t="s">
        <v>54</v>
      </c>
      <c r="Q153" s="18">
        <v>41.33</v>
      </c>
      <c r="R153" s="18" t="s">
        <v>38</v>
      </c>
      <c r="S153" s="18">
        <v>53.67</v>
      </c>
      <c r="T153" s="18" t="s">
        <v>51</v>
      </c>
      <c r="Y153" s="65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</row>
    <row r="154" spans="2:35" x14ac:dyDescent="0.3">
      <c r="B154" s="54"/>
      <c r="C154" s="54"/>
      <c r="D154" s="56"/>
      <c r="E154" s="56"/>
      <c r="F154" s="56"/>
      <c r="G154" s="54"/>
      <c r="H154" s="54"/>
      <c r="J154" s="21" t="s">
        <v>57</v>
      </c>
      <c r="K154" s="18">
        <v>3</v>
      </c>
      <c r="L154" s="18"/>
      <c r="M154" s="18">
        <v>21.33</v>
      </c>
      <c r="N154" s="18" t="s">
        <v>38</v>
      </c>
      <c r="O154" s="18">
        <v>34.33</v>
      </c>
      <c r="P154" s="18" t="s">
        <v>34</v>
      </c>
      <c r="Q154" s="18">
        <v>38.67</v>
      </c>
      <c r="R154" s="18" t="s">
        <v>47</v>
      </c>
      <c r="S154" s="18">
        <v>41.33</v>
      </c>
      <c r="T154" s="18" t="s">
        <v>31</v>
      </c>
      <c r="Y154" s="55"/>
      <c r="Z154" s="56"/>
      <c r="AA154" s="56"/>
      <c r="AB154" s="56"/>
      <c r="AC154" s="56"/>
      <c r="AD154" s="56"/>
      <c r="AE154" s="56"/>
      <c r="AF154" s="56"/>
      <c r="AG154" s="56"/>
      <c r="AH154" s="56"/>
      <c r="AI154" s="56"/>
    </row>
    <row r="155" spans="2:35" x14ac:dyDescent="0.3">
      <c r="B155" s="54"/>
      <c r="C155" s="54"/>
      <c r="D155" s="56"/>
      <c r="E155" s="56"/>
      <c r="F155" s="56"/>
      <c r="G155" s="54"/>
      <c r="H155" s="54"/>
      <c r="J155" s="21" t="s">
        <v>58</v>
      </c>
      <c r="K155" s="18">
        <v>3</v>
      </c>
      <c r="L155" s="18"/>
      <c r="M155" s="18">
        <v>19.670000000000002</v>
      </c>
      <c r="N155" s="18" t="s">
        <v>53</v>
      </c>
      <c r="O155" s="18">
        <v>34</v>
      </c>
      <c r="P155" s="18" t="s">
        <v>34</v>
      </c>
      <c r="Q155" s="18">
        <v>40.67</v>
      </c>
      <c r="R155" s="18" t="s">
        <v>51</v>
      </c>
      <c r="S155" s="18">
        <v>49</v>
      </c>
      <c r="T155" s="18" t="s">
        <v>51</v>
      </c>
      <c r="Y155" s="55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</row>
    <row r="156" spans="2:35" x14ac:dyDescent="0.3">
      <c r="B156" s="54"/>
      <c r="C156" s="54"/>
      <c r="D156" s="56"/>
      <c r="E156" s="56"/>
      <c r="F156" s="56"/>
      <c r="G156" s="54"/>
      <c r="H156" s="54"/>
      <c r="J156" s="21" t="s">
        <v>59</v>
      </c>
      <c r="K156" s="18">
        <v>3.67</v>
      </c>
      <c r="L156" s="18"/>
      <c r="M156" s="18">
        <v>23</v>
      </c>
      <c r="N156" s="18" t="s">
        <v>48</v>
      </c>
      <c r="O156" s="18">
        <v>30</v>
      </c>
      <c r="P156" s="18" t="s">
        <v>31</v>
      </c>
      <c r="Q156" s="18">
        <v>35.33</v>
      </c>
      <c r="R156" s="18" t="s">
        <v>31</v>
      </c>
      <c r="S156" s="18">
        <v>46.67</v>
      </c>
      <c r="T156" s="18" t="s">
        <v>47</v>
      </c>
      <c r="Y156" s="55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</row>
    <row r="157" spans="2:35" x14ac:dyDescent="0.3">
      <c r="B157" s="54"/>
      <c r="C157" s="54"/>
      <c r="D157" s="56"/>
      <c r="E157" s="56"/>
      <c r="F157" s="56"/>
      <c r="G157" s="54"/>
      <c r="H157" s="54"/>
      <c r="J157" s="21" t="s">
        <v>60</v>
      </c>
      <c r="K157" s="18">
        <v>2.67</v>
      </c>
      <c r="L157" s="18"/>
      <c r="M157" s="18">
        <v>16.329999999999998</v>
      </c>
      <c r="N157" s="18" t="s">
        <v>31</v>
      </c>
      <c r="O157" s="18">
        <v>31.67</v>
      </c>
      <c r="P157" s="18" t="s">
        <v>34</v>
      </c>
      <c r="Q157" s="18">
        <v>40.67</v>
      </c>
      <c r="R157" s="18" t="s">
        <v>51</v>
      </c>
      <c r="S157" s="18">
        <v>53</v>
      </c>
      <c r="T157" s="18" t="s">
        <v>51</v>
      </c>
      <c r="Y157" s="55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</row>
    <row r="158" spans="2:35" ht="15.6" x14ac:dyDescent="0.3">
      <c r="B158" s="54"/>
      <c r="C158" s="58"/>
      <c r="D158" s="59"/>
      <c r="E158" s="56"/>
      <c r="F158" s="56"/>
      <c r="G158" s="54"/>
      <c r="H158" s="54"/>
      <c r="J158" s="21" t="s">
        <v>61</v>
      </c>
      <c r="K158" s="18">
        <v>3</v>
      </c>
      <c r="L158" s="18"/>
      <c r="M158" s="18">
        <v>15.67</v>
      </c>
      <c r="N158" s="18" t="s">
        <v>31</v>
      </c>
      <c r="O158" s="18">
        <v>31.33</v>
      </c>
      <c r="P158" s="18" t="s">
        <v>34</v>
      </c>
      <c r="Q158" s="18">
        <v>36.33</v>
      </c>
      <c r="R158" s="18" t="s">
        <v>34</v>
      </c>
      <c r="S158" s="18">
        <v>54.67</v>
      </c>
      <c r="T158" s="18" t="s">
        <v>38</v>
      </c>
      <c r="Y158" s="55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</row>
    <row r="159" spans="2:35" ht="15.6" x14ac:dyDescent="0.3">
      <c r="B159" s="54"/>
      <c r="C159" s="58"/>
      <c r="D159" s="59"/>
      <c r="E159" s="56"/>
      <c r="F159" s="56"/>
      <c r="G159" s="54"/>
      <c r="H159" s="54"/>
      <c r="J159" s="21" t="s">
        <v>62</v>
      </c>
      <c r="K159" s="18">
        <v>3</v>
      </c>
      <c r="L159" s="18"/>
      <c r="M159" s="18">
        <v>20.67</v>
      </c>
      <c r="N159" s="18" t="s">
        <v>38</v>
      </c>
      <c r="O159" s="18">
        <v>33</v>
      </c>
      <c r="P159" s="18" t="s">
        <v>34</v>
      </c>
      <c r="Q159" s="18">
        <v>40.33</v>
      </c>
      <c r="R159" s="18" t="s">
        <v>51</v>
      </c>
      <c r="S159" s="18">
        <v>57.33</v>
      </c>
      <c r="T159" s="18" t="s">
        <v>48</v>
      </c>
      <c r="Y159" s="55"/>
      <c r="Z159" s="56"/>
      <c r="AA159" s="56"/>
      <c r="AB159" s="56"/>
      <c r="AC159" s="56"/>
      <c r="AD159" s="56"/>
      <c r="AE159" s="56"/>
      <c r="AF159" s="56"/>
      <c r="AG159" s="56"/>
      <c r="AH159" s="56"/>
      <c r="AI159" s="56"/>
    </row>
    <row r="160" spans="2:35" ht="15.6" x14ac:dyDescent="0.3">
      <c r="B160" s="54"/>
      <c r="C160" s="58"/>
      <c r="D160" s="59"/>
      <c r="E160" s="56"/>
      <c r="F160" s="56"/>
      <c r="G160" s="54"/>
      <c r="H160" s="54"/>
      <c r="J160" s="21" t="s">
        <v>63</v>
      </c>
      <c r="K160" s="18">
        <v>3.33</v>
      </c>
      <c r="L160" s="18"/>
      <c r="M160" s="18">
        <v>20.329999999999998</v>
      </c>
      <c r="N160" s="18" t="s">
        <v>53</v>
      </c>
      <c r="O160" s="18">
        <v>34.67</v>
      </c>
      <c r="P160" s="18" t="s">
        <v>30</v>
      </c>
      <c r="Q160" s="18">
        <v>44.67</v>
      </c>
      <c r="R160" s="18" t="s">
        <v>48</v>
      </c>
      <c r="S160" s="18">
        <v>56.67</v>
      </c>
      <c r="T160" s="18" t="s">
        <v>48</v>
      </c>
      <c r="Y160" s="55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</row>
    <row r="161" spans="2:35" x14ac:dyDescent="0.3">
      <c r="B161" s="54"/>
      <c r="C161" s="54"/>
      <c r="D161" s="54"/>
      <c r="E161" s="54"/>
      <c r="F161" s="54"/>
      <c r="G161" s="54"/>
      <c r="H161" s="54"/>
      <c r="J161" s="22" t="s">
        <v>39</v>
      </c>
      <c r="K161" s="23">
        <v>0.77</v>
      </c>
      <c r="L161" s="23"/>
      <c r="M161" s="23">
        <v>4.3600000000000003</v>
      </c>
      <c r="N161" s="23"/>
      <c r="O161" s="23">
        <v>4.38</v>
      </c>
      <c r="P161" s="23"/>
      <c r="Q161" s="23">
        <v>4.3600000000000003</v>
      </c>
      <c r="R161" s="23"/>
      <c r="S161" s="23">
        <v>7.61</v>
      </c>
      <c r="T161" s="23"/>
      <c r="Y161" s="55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</row>
    <row r="162" spans="2:35" x14ac:dyDescent="0.3">
      <c r="M162" s="18"/>
      <c r="Y162" s="55"/>
      <c r="Z162" s="56"/>
      <c r="AA162" s="56"/>
      <c r="AB162" s="56"/>
      <c r="AC162" s="56"/>
      <c r="AD162" s="56"/>
      <c r="AE162" s="56"/>
      <c r="AF162" s="56"/>
      <c r="AG162" s="56"/>
      <c r="AH162" s="56"/>
      <c r="AI162" s="56"/>
    </row>
  </sheetData>
  <sortState xmlns:xlrd2="http://schemas.microsoft.com/office/spreadsheetml/2017/richdata2" ref="H140:H147">
    <sortCondition ref="H140"/>
  </sortState>
  <mergeCells count="57">
    <mergeCell ref="AB127:AB128"/>
    <mergeCell ref="AA136:AB136"/>
    <mergeCell ref="J151:J152"/>
    <mergeCell ref="K151:T151"/>
    <mergeCell ref="U127:V127"/>
    <mergeCell ref="A127:A128"/>
    <mergeCell ref="B127:D127"/>
    <mergeCell ref="E127:E128"/>
    <mergeCell ref="F127:F128"/>
    <mergeCell ref="T127:T128"/>
    <mergeCell ref="U97:V97"/>
    <mergeCell ref="W97:W98"/>
    <mergeCell ref="Y97:Y98"/>
    <mergeCell ref="Z97:AA97"/>
    <mergeCell ref="W127:W128"/>
    <mergeCell ref="Y127:Y128"/>
    <mergeCell ref="Z127:AA127"/>
    <mergeCell ref="AB97:AB98"/>
    <mergeCell ref="AA106:AB106"/>
    <mergeCell ref="W67:W68"/>
    <mergeCell ref="Y67:Y68"/>
    <mergeCell ref="Z67:AA67"/>
    <mergeCell ref="AB67:AB68"/>
    <mergeCell ref="AA76:AB76"/>
    <mergeCell ref="A97:A98"/>
    <mergeCell ref="B97:D97"/>
    <mergeCell ref="E97:E98"/>
    <mergeCell ref="F97:F98"/>
    <mergeCell ref="T97:T98"/>
    <mergeCell ref="A67:A68"/>
    <mergeCell ref="B67:D67"/>
    <mergeCell ref="E67:E68"/>
    <mergeCell ref="F67:F68"/>
    <mergeCell ref="T67:T68"/>
    <mergeCell ref="U67:V67"/>
    <mergeCell ref="U37:V37"/>
    <mergeCell ref="W37:W38"/>
    <mergeCell ref="Y37:Y38"/>
    <mergeCell ref="Z37:AA37"/>
    <mergeCell ref="AB37:AB38"/>
    <mergeCell ref="AA46:AB46"/>
    <mergeCell ref="W7:W8"/>
    <mergeCell ref="Y7:Y8"/>
    <mergeCell ref="Z7:AA7"/>
    <mergeCell ref="AB7:AB8"/>
    <mergeCell ref="AA16:AB16"/>
    <mergeCell ref="A37:A38"/>
    <mergeCell ref="B37:D37"/>
    <mergeCell ref="E37:E38"/>
    <mergeCell ref="F37:F38"/>
    <mergeCell ref="T37:T38"/>
    <mergeCell ref="U7:V7"/>
    <mergeCell ref="A7:A8"/>
    <mergeCell ref="B7:D7"/>
    <mergeCell ref="E7:E8"/>
    <mergeCell ref="F7:F8"/>
    <mergeCell ref="T7:T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B44"/>
  <sheetViews>
    <sheetView topLeftCell="A22" zoomScale="87" zoomScaleNormal="87" workbookViewId="0">
      <selection activeCell="K40" sqref="K40"/>
    </sheetView>
  </sheetViews>
  <sheetFormatPr defaultRowHeight="14.4" x14ac:dyDescent="0.3"/>
  <cols>
    <col min="11" max="11" width="11.5546875" bestFit="1" customWidth="1"/>
    <col min="13" max="13" width="10" customWidth="1"/>
    <col min="14" max="14" width="9.5546875" bestFit="1" customWidth="1"/>
    <col min="15" max="15" width="10.6640625" customWidth="1"/>
    <col min="16" max="16" width="10.5546875" bestFit="1" customWidth="1"/>
    <col min="17" max="17" width="11.44140625" customWidth="1"/>
    <col min="18" max="18" width="14.21875" customWidth="1"/>
    <col min="19" max="19" width="12.109375" bestFit="1" customWidth="1"/>
    <col min="20" max="20" width="10.5546875" bestFit="1" customWidth="1"/>
    <col min="22" max="22" width="10.5546875" bestFit="1" customWidth="1"/>
  </cols>
  <sheetData>
    <row r="2" spans="1:28" x14ac:dyDescent="0.3">
      <c r="K2" t="s">
        <v>0</v>
      </c>
      <c r="L2">
        <f>L3*L4</f>
        <v>8</v>
      </c>
    </row>
    <row r="3" spans="1:28" x14ac:dyDescent="0.3">
      <c r="A3" s="1" t="s">
        <v>69</v>
      </c>
      <c r="K3" t="s">
        <v>2</v>
      </c>
      <c r="L3">
        <v>4</v>
      </c>
    </row>
    <row r="4" spans="1:28" x14ac:dyDescent="0.3">
      <c r="A4" s="1"/>
      <c r="K4" t="s">
        <v>64</v>
      </c>
      <c r="L4">
        <v>2</v>
      </c>
    </row>
    <row r="5" spans="1:28" x14ac:dyDescent="0.3">
      <c r="A5" s="1"/>
      <c r="K5" t="s">
        <v>4</v>
      </c>
      <c r="L5">
        <v>3</v>
      </c>
    </row>
    <row r="6" spans="1:28" ht="15.6" x14ac:dyDescent="0.3">
      <c r="K6" s="2"/>
      <c r="L6" s="2"/>
      <c r="M6" s="2"/>
      <c r="N6" s="2"/>
      <c r="O6" s="2"/>
      <c r="P6" s="2"/>
      <c r="Q6" s="2"/>
      <c r="R6" s="2"/>
      <c r="S6" s="2"/>
      <c r="T6" s="2" t="s">
        <v>5</v>
      </c>
      <c r="U6" s="2"/>
      <c r="V6" s="2"/>
      <c r="W6" s="2"/>
      <c r="X6" s="2"/>
      <c r="Y6" s="2" t="s">
        <v>6</v>
      </c>
      <c r="Z6" s="2"/>
      <c r="AA6" s="2"/>
      <c r="AB6" s="2"/>
    </row>
    <row r="7" spans="1:28" ht="15.6" x14ac:dyDescent="0.3">
      <c r="A7" s="39" t="s">
        <v>7</v>
      </c>
      <c r="B7" s="41" t="s">
        <v>8</v>
      </c>
      <c r="C7" s="42"/>
      <c r="D7" s="43"/>
      <c r="E7" s="44" t="s">
        <v>9</v>
      </c>
      <c r="F7" s="46" t="s">
        <v>10</v>
      </c>
      <c r="G7" s="3"/>
      <c r="H7" s="3"/>
      <c r="I7" s="3"/>
      <c r="K7" s="4" t="s">
        <v>11</v>
      </c>
      <c r="L7" s="4" t="s">
        <v>12</v>
      </c>
      <c r="M7" s="4" t="s">
        <v>13</v>
      </c>
      <c r="N7" s="4" t="s">
        <v>14</v>
      </c>
      <c r="O7" s="4" t="s">
        <v>15</v>
      </c>
      <c r="P7" s="4"/>
      <c r="Q7" s="4" t="s">
        <v>16</v>
      </c>
      <c r="R7" s="4" t="s">
        <v>17</v>
      </c>
      <c r="S7" s="2"/>
      <c r="T7" s="36" t="s">
        <v>2</v>
      </c>
      <c r="U7" s="37" t="s">
        <v>3</v>
      </c>
      <c r="V7" s="38"/>
      <c r="W7" s="36" t="s">
        <v>18</v>
      </c>
      <c r="X7" s="5"/>
      <c r="Y7" s="36" t="s">
        <v>2</v>
      </c>
      <c r="Z7" s="37" t="s">
        <v>3</v>
      </c>
      <c r="AA7" s="38"/>
      <c r="AB7" s="36" t="s">
        <v>18</v>
      </c>
    </row>
    <row r="8" spans="1:28" ht="15.6" x14ac:dyDescent="0.3">
      <c r="A8" s="40"/>
      <c r="B8" s="6" t="s">
        <v>19</v>
      </c>
      <c r="C8" s="6" t="s">
        <v>20</v>
      </c>
      <c r="D8" s="6" t="s">
        <v>21</v>
      </c>
      <c r="E8" s="45"/>
      <c r="F8" s="47"/>
      <c r="G8" s="3"/>
      <c r="H8" s="3"/>
      <c r="I8" s="3"/>
      <c r="K8" s="7" t="s">
        <v>22</v>
      </c>
      <c r="L8" s="7">
        <f>L5-1</f>
        <v>2</v>
      </c>
      <c r="M8" s="8">
        <f>SUMSQ(B17:D17)/(L3*L4)-M16</f>
        <v>0.88083333333338487</v>
      </c>
      <c r="N8" s="8">
        <f t="shared" ref="N8:N13" si="0">M8/L8</f>
        <v>0.44041666666669244</v>
      </c>
      <c r="O8" s="8">
        <f>N8/N$13</f>
        <v>0.85330411717226406</v>
      </c>
      <c r="P8" s="8" t="str">
        <f>IF(O8&lt;Q8,"TN",IF(O8&lt;R8,"*","**"))</f>
        <v>TN</v>
      </c>
      <c r="Q8" s="8">
        <f>FINV(0.05,L8,L$13)</f>
        <v>3.7388918324407361</v>
      </c>
      <c r="R8" s="8">
        <f>FINV(0.01,L8,L$13)</f>
        <v>6.5148841021827506</v>
      </c>
      <c r="S8" s="2"/>
      <c r="T8" s="36"/>
      <c r="U8" s="4">
        <v>0</v>
      </c>
      <c r="V8" s="4">
        <v>1</v>
      </c>
      <c r="W8" s="36"/>
      <c r="X8" s="5"/>
      <c r="Y8" s="36"/>
      <c r="Z8" s="4">
        <v>0</v>
      </c>
      <c r="AA8" s="4">
        <v>1</v>
      </c>
      <c r="AB8" s="36"/>
    </row>
    <row r="9" spans="1:28" ht="15.6" x14ac:dyDescent="0.3">
      <c r="A9" s="9" t="s">
        <v>56</v>
      </c>
      <c r="B9" s="24">
        <v>6.7</v>
      </c>
      <c r="C9" s="24">
        <v>7.6</v>
      </c>
      <c r="D9" s="24">
        <v>6.3</v>
      </c>
      <c r="E9" s="10">
        <f>SUM(B9:D9)</f>
        <v>20.6</v>
      </c>
      <c r="F9" s="11">
        <f>AVERAGE(B9:D9)</f>
        <v>6.8666666666666671</v>
      </c>
      <c r="G9" s="12"/>
      <c r="H9" s="12"/>
      <c r="I9" s="12"/>
      <c r="K9" s="7" t="s">
        <v>7</v>
      </c>
      <c r="L9" s="7">
        <f>L2-1</f>
        <v>7</v>
      </c>
      <c r="M9" s="8">
        <f>SUMSQ(E9:E16)/L5-M16</f>
        <v>3.2729166666670153</v>
      </c>
      <c r="N9" s="8">
        <f t="shared" si="0"/>
        <v>0.46755952380957361</v>
      </c>
      <c r="O9" s="8">
        <f>N9/N$13</f>
        <v>0.90589320724266198</v>
      </c>
      <c r="P9" s="8" t="str">
        <f>IF(O9&lt;Q9,"TN",IF(O9&lt;R9,"*","**"))</f>
        <v>TN</v>
      </c>
      <c r="Q9" s="8">
        <f>FINV(0.05,L9,L$13)</f>
        <v>2.7641992567781792</v>
      </c>
      <c r="R9" s="8">
        <f>FINV(0.01,L9,L$13)</f>
        <v>4.2778818532656411</v>
      </c>
      <c r="S9" s="2"/>
      <c r="T9" s="4">
        <v>1</v>
      </c>
      <c r="U9" s="8">
        <f>E9</f>
        <v>20.6</v>
      </c>
      <c r="V9" s="8">
        <f>E13</f>
        <v>20.299999999999997</v>
      </c>
      <c r="W9" s="7">
        <f>SUM(U9:V9)</f>
        <v>40.9</v>
      </c>
      <c r="X9" s="2"/>
      <c r="Y9" s="4">
        <v>1</v>
      </c>
      <c r="Z9" s="8">
        <f>F9</f>
        <v>6.8666666666666671</v>
      </c>
      <c r="AA9" s="8">
        <f>F13</f>
        <v>6.7666666666666657</v>
      </c>
      <c r="AB9" s="8">
        <f>AVERAGE(Z9:AA9)</f>
        <v>6.8166666666666664</v>
      </c>
    </row>
    <row r="10" spans="1:28" ht="15.6" x14ac:dyDescent="0.3">
      <c r="A10" s="9" t="s">
        <v>57</v>
      </c>
      <c r="B10" s="24">
        <v>6.4</v>
      </c>
      <c r="C10" s="24">
        <v>6.2</v>
      </c>
      <c r="D10" s="24">
        <v>7.1</v>
      </c>
      <c r="E10" s="10">
        <f t="shared" ref="E10:E16" si="1">SUM(B10:D10)</f>
        <v>19.700000000000003</v>
      </c>
      <c r="F10" s="11">
        <f t="shared" ref="F10:F16" si="2">AVERAGE(B10:D10)</f>
        <v>6.5666666666666673</v>
      </c>
      <c r="G10" s="12"/>
      <c r="H10" s="12"/>
      <c r="I10" s="12"/>
      <c r="K10" s="7" t="s">
        <v>23</v>
      </c>
      <c r="L10" s="7">
        <f>L3-1</f>
        <v>3</v>
      </c>
      <c r="M10" s="8">
        <f>SUMSQ(W9:W12)/(L5*L4)-M16</f>
        <v>1.1145833333337123</v>
      </c>
      <c r="N10" s="8">
        <f t="shared" si="0"/>
        <v>0.37152777777790408</v>
      </c>
      <c r="O10" s="8">
        <f>N10/N$13</f>
        <v>0.7198323914968302</v>
      </c>
      <c r="P10" s="8" t="str">
        <f>IF(O10&lt;Q10,"TN",IF(O10&lt;R10,"*","**"))</f>
        <v>TN</v>
      </c>
      <c r="Q10" s="8">
        <f>FINV(0.05,L10,L$13)</f>
        <v>3.3438886781189128</v>
      </c>
      <c r="R10" s="8">
        <f>FINV(0.01,L10,L$13)</f>
        <v>5.5638858396937421</v>
      </c>
      <c r="S10" s="2"/>
      <c r="T10" s="4">
        <v>2</v>
      </c>
      <c r="U10" s="8">
        <f>E10</f>
        <v>19.700000000000003</v>
      </c>
      <c r="V10" s="8">
        <f>E14</f>
        <v>18</v>
      </c>
      <c r="W10" s="7">
        <f>SUM(U10:V10)</f>
        <v>37.700000000000003</v>
      </c>
      <c r="X10" s="2"/>
      <c r="Y10" s="4">
        <v>2</v>
      </c>
      <c r="Z10" s="8">
        <f>F10</f>
        <v>6.5666666666666673</v>
      </c>
      <c r="AA10" s="8">
        <f>F14</f>
        <v>6</v>
      </c>
      <c r="AB10" s="8">
        <f>AVERAGE(Z10:AA10)</f>
        <v>6.2833333333333332</v>
      </c>
    </row>
    <row r="11" spans="1:28" ht="15.6" x14ac:dyDescent="0.3">
      <c r="A11" s="9" t="s">
        <v>58</v>
      </c>
      <c r="B11" s="24">
        <v>7.6</v>
      </c>
      <c r="C11" s="24">
        <v>5.6</v>
      </c>
      <c r="D11" s="24">
        <v>5.5</v>
      </c>
      <c r="E11" s="10">
        <f t="shared" si="1"/>
        <v>18.7</v>
      </c>
      <c r="F11" s="11">
        <f t="shared" si="2"/>
        <v>6.2333333333333334</v>
      </c>
      <c r="G11" s="12"/>
      <c r="H11" s="12"/>
      <c r="I11" s="12"/>
      <c r="K11" s="7" t="s">
        <v>64</v>
      </c>
      <c r="L11" s="7">
        <f>L4-1</f>
        <v>1</v>
      </c>
      <c r="M11" s="8">
        <f>SUMSQ(U13:V13)/(L5*L3)-M16</f>
        <v>0.12041666666664241</v>
      </c>
      <c r="N11" s="8">
        <f t="shared" si="0"/>
        <v>0.12041666666664241</v>
      </c>
      <c r="O11" s="8">
        <f>N11/N$13</f>
        <v>0.23330642371118279</v>
      </c>
      <c r="P11" s="8" t="str">
        <f>IF(O11&lt;Q11,"TN",IF(O11&lt;R11,"*","**"))</f>
        <v>TN</v>
      </c>
      <c r="Q11" s="8">
        <f>FINV(0.05,L11,L$13)</f>
        <v>4.6001099366694227</v>
      </c>
      <c r="R11" s="8">
        <f>FINV(0.01,L11,L$13)</f>
        <v>8.8615926651764276</v>
      </c>
      <c r="S11" s="2"/>
      <c r="T11" s="4">
        <v>3</v>
      </c>
      <c r="U11" s="8">
        <f>E11</f>
        <v>18.7</v>
      </c>
      <c r="V11" s="8">
        <f>E15</f>
        <v>19.3</v>
      </c>
      <c r="W11" s="7">
        <f>SUM(U11:V11)</f>
        <v>38</v>
      </c>
      <c r="X11" s="2"/>
      <c r="Y11" s="4">
        <v>3</v>
      </c>
      <c r="Z11" s="8">
        <f>F11</f>
        <v>6.2333333333333334</v>
      </c>
      <c r="AA11" s="8">
        <f>F15</f>
        <v>6.4333333333333336</v>
      </c>
      <c r="AB11" s="8">
        <f>AVERAGE(Z11:AA11)</f>
        <v>6.3333333333333339</v>
      </c>
    </row>
    <row r="12" spans="1:28" ht="15.6" x14ac:dyDescent="0.3">
      <c r="A12" s="9" t="s">
        <v>59</v>
      </c>
      <c r="B12" s="24">
        <v>6.1</v>
      </c>
      <c r="C12" s="24">
        <v>6</v>
      </c>
      <c r="D12" s="24">
        <v>5.4</v>
      </c>
      <c r="E12" s="10">
        <f t="shared" si="1"/>
        <v>17.5</v>
      </c>
      <c r="F12" s="11">
        <f t="shared" si="2"/>
        <v>5.833333333333333</v>
      </c>
      <c r="G12" s="12"/>
      <c r="H12" s="12"/>
      <c r="I12" s="12"/>
      <c r="K12" s="7" t="s">
        <v>65</v>
      </c>
      <c r="L12" s="7">
        <f>L10*L11</f>
        <v>3</v>
      </c>
      <c r="M12" s="8">
        <f>M9-M10-M11</f>
        <v>2.0379166666666606</v>
      </c>
      <c r="N12" s="8">
        <f t="shared" si="0"/>
        <v>0.6793055555555535</v>
      </c>
      <c r="O12" s="8">
        <f>N12/N$13</f>
        <v>1.3161496174989866</v>
      </c>
      <c r="P12" s="8" t="str">
        <f>IF(O12&lt;Q12,"TN",IF(O12&lt;R12,"*","**"))</f>
        <v>TN</v>
      </c>
      <c r="Q12" s="8">
        <f>FINV(0.05,L12,L$13)</f>
        <v>3.3438886781189128</v>
      </c>
      <c r="R12" s="8">
        <f>FINV(0.01,L12,L$13)</f>
        <v>5.5638858396937421</v>
      </c>
      <c r="S12" s="2"/>
      <c r="T12" s="4">
        <v>4</v>
      </c>
      <c r="U12" s="8">
        <f>E12</f>
        <v>17.5</v>
      </c>
      <c r="V12" s="8">
        <f>E16</f>
        <v>20.6</v>
      </c>
      <c r="W12" s="7">
        <f>SUM(U12:V12)</f>
        <v>38.1</v>
      </c>
      <c r="X12" s="2"/>
      <c r="Y12" s="4">
        <v>4</v>
      </c>
      <c r="Z12" s="8">
        <f>F12</f>
        <v>5.833333333333333</v>
      </c>
      <c r="AA12" s="8">
        <f>F16</f>
        <v>6.8666666666666671</v>
      </c>
      <c r="AB12" s="8">
        <f>AVERAGE(Z12:AA12)</f>
        <v>6.35</v>
      </c>
    </row>
    <row r="13" spans="1:28" ht="15.6" x14ac:dyDescent="0.3">
      <c r="A13" s="9" t="s">
        <v>60</v>
      </c>
      <c r="B13" s="24">
        <v>6.4</v>
      </c>
      <c r="C13" s="24">
        <v>7.3</v>
      </c>
      <c r="D13" s="24">
        <v>6.6</v>
      </c>
      <c r="E13" s="10">
        <f t="shared" si="1"/>
        <v>20.299999999999997</v>
      </c>
      <c r="F13" s="11">
        <f t="shared" si="2"/>
        <v>6.7666666666666657</v>
      </c>
      <c r="G13" s="12"/>
      <c r="H13" s="12"/>
      <c r="I13" s="12"/>
      <c r="K13" s="7" t="s">
        <v>24</v>
      </c>
      <c r="L13" s="7">
        <f>L14-L8-L9</f>
        <v>14</v>
      </c>
      <c r="M13" s="8">
        <f>M14-M8-M9</f>
        <v>7.2258333333330711</v>
      </c>
      <c r="N13" s="8">
        <f t="shared" si="0"/>
        <v>0.51613095238093365</v>
      </c>
      <c r="O13" s="13"/>
      <c r="P13" s="13"/>
      <c r="Q13" s="13"/>
      <c r="R13" s="13"/>
      <c r="S13" s="2"/>
      <c r="T13" s="14"/>
      <c r="U13" s="15">
        <f>SUM(U9:U12)</f>
        <v>76.5</v>
      </c>
      <c r="V13" s="15">
        <f>SUM(V9:V12)</f>
        <v>78.199999999999989</v>
      </c>
      <c r="W13" s="15"/>
      <c r="X13" s="15"/>
      <c r="Y13" s="14"/>
      <c r="Z13" s="15">
        <f>AVERAGE(Z9:Z12)</f>
        <v>6.375</v>
      </c>
      <c r="AA13" s="15">
        <f>AVERAGE(AA9:AA12)</f>
        <v>6.5166666666666666</v>
      </c>
      <c r="AB13" s="15"/>
    </row>
    <row r="14" spans="1:28" ht="15.6" x14ac:dyDescent="0.3">
      <c r="A14" s="9" t="s">
        <v>61</v>
      </c>
      <c r="B14" s="24">
        <v>6.3</v>
      </c>
      <c r="C14" s="24">
        <v>7</v>
      </c>
      <c r="D14" s="24">
        <v>4.7</v>
      </c>
      <c r="E14" s="10">
        <f t="shared" si="1"/>
        <v>18</v>
      </c>
      <c r="F14" s="11">
        <f t="shared" si="2"/>
        <v>6</v>
      </c>
      <c r="G14" s="12"/>
      <c r="H14" s="12"/>
      <c r="I14" s="12"/>
      <c r="K14" s="7" t="s">
        <v>25</v>
      </c>
      <c r="L14" s="7">
        <f>(L3*L4*L5)-1</f>
        <v>23</v>
      </c>
      <c r="M14" s="8">
        <f>SUMSQ(B9:D16)-M16</f>
        <v>11.379583333333471</v>
      </c>
      <c r="N14" s="13"/>
      <c r="O14" s="13"/>
      <c r="P14" s="13"/>
      <c r="Q14" s="13"/>
      <c r="R14" s="13"/>
      <c r="S14" s="2"/>
      <c r="T14" s="16"/>
      <c r="U14" s="2"/>
      <c r="V14" s="2"/>
      <c r="W14" s="2"/>
      <c r="X14" s="2"/>
      <c r="AA14" s="15"/>
      <c r="AB14" s="15"/>
    </row>
    <row r="15" spans="1:28" ht="15.6" x14ac:dyDescent="0.3">
      <c r="A15" s="9" t="s">
        <v>62</v>
      </c>
      <c r="B15" s="24">
        <v>6.4</v>
      </c>
      <c r="C15" s="24">
        <v>6</v>
      </c>
      <c r="D15" s="24">
        <v>6.9</v>
      </c>
      <c r="E15" s="10">
        <f t="shared" si="1"/>
        <v>19.3</v>
      </c>
      <c r="F15" s="11">
        <f t="shared" si="2"/>
        <v>6.4333333333333336</v>
      </c>
      <c r="G15" s="12"/>
      <c r="H15" s="12"/>
      <c r="I15" s="1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AA15" s="15"/>
      <c r="AB15" s="2"/>
    </row>
    <row r="16" spans="1:28" ht="15.6" x14ac:dyDescent="0.3">
      <c r="A16" s="9" t="s">
        <v>63</v>
      </c>
      <c r="B16" s="24">
        <v>6.7</v>
      </c>
      <c r="C16" s="24">
        <v>7</v>
      </c>
      <c r="D16" s="24">
        <v>6.9</v>
      </c>
      <c r="E16" s="10">
        <f t="shared" si="1"/>
        <v>20.6</v>
      </c>
      <c r="F16" s="11">
        <f t="shared" si="2"/>
        <v>6.8666666666666671</v>
      </c>
      <c r="G16" s="12"/>
      <c r="H16" s="12"/>
      <c r="I16" s="12"/>
      <c r="K16" s="2"/>
      <c r="L16" s="2" t="s">
        <v>26</v>
      </c>
      <c r="M16" s="2">
        <f>E17^2/(L3*L4*L5)</f>
        <v>997.17041666666648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AA16" s="35"/>
      <c r="AB16" s="35"/>
    </row>
    <row r="17" spans="1:28" ht="15.6" x14ac:dyDescent="0.3">
      <c r="A17" s="17"/>
      <c r="B17" s="17">
        <f>SUM(B9:B16)</f>
        <v>52.6</v>
      </c>
      <c r="C17" s="17">
        <f>SUM(C9:C16)</f>
        <v>52.699999999999996</v>
      </c>
      <c r="D17" s="17">
        <f>SUM(D9:D16)</f>
        <v>49.4</v>
      </c>
      <c r="E17" s="17">
        <f>SUM(E9:E16)</f>
        <v>154.69999999999999</v>
      </c>
      <c r="F17" s="17">
        <f>SUM(F9:F16)</f>
        <v>51.56666666666667</v>
      </c>
      <c r="K17" s="2"/>
      <c r="L17" s="2"/>
      <c r="M17" s="2"/>
      <c r="N17" s="2"/>
      <c r="O17" s="2"/>
      <c r="P17" s="2"/>
      <c r="Q17" s="2"/>
      <c r="R17" s="2"/>
      <c r="S17" s="2"/>
      <c r="Y17" s="2"/>
      <c r="Z17" s="2"/>
      <c r="AA17" s="2"/>
      <c r="AB17" s="2"/>
    </row>
    <row r="19" spans="1:28" x14ac:dyDescent="0.3">
      <c r="E19" t="s">
        <v>27</v>
      </c>
      <c r="F19" t="s">
        <v>28</v>
      </c>
    </row>
    <row r="20" spans="1:28" ht="15.6" x14ac:dyDescent="0.3">
      <c r="A20" s="17" t="s">
        <v>29</v>
      </c>
      <c r="B20" s="17"/>
      <c r="C20" s="17">
        <f>SQRT(2*N13/(3))</f>
        <v>0.58658955120875544</v>
      </c>
      <c r="D20" s="18"/>
      <c r="E20" s="9" t="s">
        <v>56</v>
      </c>
      <c r="F20" s="11">
        <f>F9</f>
        <v>6.8666666666666671</v>
      </c>
      <c r="G20" s="12"/>
      <c r="H20" s="11">
        <v>3</v>
      </c>
      <c r="I20" s="12"/>
      <c r="J20" s="18">
        <f>H20+F$28</f>
        <v>3.6291172936713902</v>
      </c>
      <c r="K20" s="2" t="s">
        <v>66</v>
      </c>
      <c r="L20" s="15">
        <f>U13/(L3*L5)</f>
        <v>6.375</v>
      </c>
      <c r="M20" t="s">
        <v>31</v>
      </c>
      <c r="N20" s="18">
        <f>L20+L22</f>
        <v>6.6895586468356951</v>
      </c>
      <c r="P20" t="s">
        <v>3</v>
      </c>
      <c r="Q20" s="17" t="s">
        <v>29</v>
      </c>
      <c r="R20" s="17"/>
      <c r="S20" s="17">
        <f>SQRT(2*N13/(3*4))</f>
        <v>0.29329477560437772</v>
      </c>
      <c r="U20" s="17" t="s">
        <v>29</v>
      </c>
      <c r="V20" s="17"/>
      <c r="W20" s="17">
        <f>SQRT(N13/(3*2))</f>
        <v>0.29329477560437772</v>
      </c>
    </row>
    <row r="21" spans="1:28" ht="15.6" x14ac:dyDescent="0.3">
      <c r="A21" s="17" t="s">
        <v>32</v>
      </c>
      <c r="B21" s="19" t="s">
        <v>33</v>
      </c>
      <c r="C21" s="17">
        <f>2.145/2</f>
        <v>1.0725</v>
      </c>
      <c r="D21" s="18"/>
      <c r="E21" s="9" t="s">
        <v>57</v>
      </c>
      <c r="F21" s="11">
        <f t="shared" ref="F21:F27" si="3">F10</f>
        <v>6.5666666666666673</v>
      </c>
      <c r="G21" s="12"/>
      <c r="H21" s="11">
        <v>3.3333333333333335</v>
      </c>
      <c r="I21" s="12"/>
      <c r="J21" s="18">
        <f t="shared" ref="J21:J27" si="4">H21+F$28</f>
        <v>3.9624506270047237</v>
      </c>
      <c r="K21" s="2" t="s">
        <v>67</v>
      </c>
      <c r="L21" s="15">
        <f>V13/(L3*L5)</f>
        <v>6.5166666666666657</v>
      </c>
      <c r="M21" t="s">
        <v>54</v>
      </c>
      <c r="Q21" s="17" t="s">
        <v>32</v>
      </c>
      <c r="R21" s="19" t="s">
        <v>33</v>
      </c>
      <c r="S21" s="17">
        <f>2.145/2</f>
        <v>1.0725</v>
      </c>
      <c r="U21" s="17" t="s">
        <v>35</v>
      </c>
      <c r="V21" s="19" t="s">
        <v>36</v>
      </c>
      <c r="W21" s="17">
        <v>3.03</v>
      </c>
    </row>
    <row r="22" spans="1:28" ht="15.6" x14ac:dyDescent="0.3">
      <c r="A22" s="17"/>
      <c r="B22" s="17"/>
      <c r="C22" s="17" t="s">
        <v>37</v>
      </c>
      <c r="D22" s="18"/>
      <c r="E22" s="9" t="s">
        <v>58</v>
      </c>
      <c r="F22" s="11">
        <f t="shared" si="3"/>
        <v>6.2333333333333334</v>
      </c>
      <c r="G22" s="12"/>
      <c r="H22" s="11">
        <v>3.3333333333333335</v>
      </c>
      <c r="I22" s="12"/>
      <c r="J22" s="18">
        <f t="shared" si="4"/>
        <v>3.9624506270047237</v>
      </c>
      <c r="K22" s="2" t="s">
        <v>39</v>
      </c>
      <c r="L22" s="15">
        <f>S20*S21</f>
        <v>0.31455864683569512</v>
      </c>
      <c r="Q22" s="17"/>
      <c r="R22" s="17"/>
      <c r="S22" s="17"/>
      <c r="U22" s="17"/>
      <c r="V22" s="17"/>
      <c r="W22" s="17"/>
    </row>
    <row r="23" spans="1:28" ht="15.6" x14ac:dyDescent="0.3">
      <c r="D23" s="18"/>
      <c r="E23" s="9" t="s">
        <v>59</v>
      </c>
      <c r="F23" s="11">
        <f t="shared" si="3"/>
        <v>5.833333333333333</v>
      </c>
      <c r="G23" s="12"/>
      <c r="H23" s="11">
        <v>3.6666666666666665</v>
      </c>
      <c r="I23" s="12"/>
      <c r="J23" s="18">
        <f t="shared" si="4"/>
        <v>4.2957839603380563</v>
      </c>
      <c r="K23" s="2" t="s">
        <v>40</v>
      </c>
      <c r="L23" s="15">
        <f>W9/(L$4*L$5)</f>
        <v>6.8166666666666664</v>
      </c>
    </row>
    <row r="24" spans="1:28" ht="15.6" x14ac:dyDescent="0.3">
      <c r="D24" s="18"/>
      <c r="E24" s="9" t="s">
        <v>60</v>
      </c>
      <c r="F24" s="11">
        <f t="shared" si="3"/>
        <v>6.7666666666666657</v>
      </c>
      <c r="G24" s="12"/>
      <c r="H24" s="11">
        <v>3.6666666666666665</v>
      </c>
      <c r="I24" s="12"/>
      <c r="J24" s="18">
        <f t="shared" si="4"/>
        <v>4.2957839603380563</v>
      </c>
      <c r="K24" s="2" t="s">
        <v>42</v>
      </c>
      <c r="L24" s="15">
        <f>W10/(L$4*L$5)</f>
        <v>6.2833333333333341</v>
      </c>
      <c r="N24" s="18"/>
    </row>
    <row r="25" spans="1:28" ht="15.6" x14ac:dyDescent="0.3">
      <c r="D25" s="18"/>
      <c r="E25" s="9" t="s">
        <v>61</v>
      </c>
      <c r="F25" s="11">
        <f t="shared" si="3"/>
        <v>6</v>
      </c>
      <c r="G25" s="12"/>
      <c r="H25" s="11">
        <v>4</v>
      </c>
      <c r="I25" s="12"/>
      <c r="J25" s="18">
        <f t="shared" si="4"/>
        <v>4.6291172936713902</v>
      </c>
      <c r="K25" s="2" t="s">
        <v>43</v>
      </c>
      <c r="L25" s="15">
        <f>W11/(L$4*L$5)</f>
        <v>6.333333333333333</v>
      </c>
      <c r="P25" t="s">
        <v>2</v>
      </c>
      <c r="Q25" s="17" t="s">
        <v>29</v>
      </c>
      <c r="R25" s="17"/>
      <c r="S25" s="17">
        <f>SQRT(2*N13/(3*2))</f>
        <v>0.41478144943288453</v>
      </c>
      <c r="U25" s="17" t="s">
        <v>29</v>
      </c>
      <c r="V25" s="17"/>
      <c r="W25" s="17">
        <f>SQRT(N13/(3*2))</f>
        <v>0.29329477560437772</v>
      </c>
    </row>
    <row r="26" spans="1:28" ht="15.6" x14ac:dyDescent="0.3">
      <c r="D26" s="18"/>
      <c r="E26" s="9" t="s">
        <v>62</v>
      </c>
      <c r="F26" s="11">
        <f t="shared" si="3"/>
        <v>6.4333333333333336</v>
      </c>
      <c r="G26" s="12"/>
      <c r="H26" s="11">
        <v>4.5</v>
      </c>
      <c r="I26" s="12"/>
      <c r="J26" s="18">
        <f t="shared" si="4"/>
        <v>5.1291172936713902</v>
      </c>
      <c r="K26" s="2" t="s">
        <v>45</v>
      </c>
      <c r="L26" s="15">
        <f>W12/(L$4*L$5)</f>
        <v>6.3500000000000005</v>
      </c>
      <c r="Q26" s="17" t="s">
        <v>32</v>
      </c>
      <c r="R26" s="19" t="s">
        <v>33</v>
      </c>
      <c r="S26" s="17">
        <f>2.145/2</f>
        <v>1.0725</v>
      </c>
      <c r="U26" s="17" t="s">
        <v>32</v>
      </c>
      <c r="V26" s="19" t="s">
        <v>36</v>
      </c>
      <c r="W26" s="17">
        <v>4.1100000000000003</v>
      </c>
    </row>
    <row r="27" spans="1:28" ht="15.6" x14ac:dyDescent="0.3">
      <c r="D27" s="18"/>
      <c r="E27" s="9" t="s">
        <v>63</v>
      </c>
      <c r="F27" s="11">
        <f t="shared" si="3"/>
        <v>6.8666666666666671</v>
      </c>
      <c r="G27" s="12"/>
      <c r="H27" s="11">
        <v>4.666666666666667</v>
      </c>
      <c r="I27" s="12"/>
      <c r="J27" s="18">
        <f t="shared" si="4"/>
        <v>5.2957839603380572</v>
      </c>
      <c r="K27" s="2" t="s">
        <v>39</v>
      </c>
      <c r="L27" s="15">
        <f>S25*S26</f>
        <v>0.44485310451676868</v>
      </c>
      <c r="Q27" s="17"/>
      <c r="R27" s="17"/>
      <c r="S27" s="17" t="s">
        <v>37</v>
      </c>
      <c r="U27" s="17"/>
      <c r="V27" s="17"/>
      <c r="W27" s="17" t="s">
        <v>37</v>
      </c>
    </row>
    <row r="28" spans="1:28" x14ac:dyDescent="0.3">
      <c r="E28" s="20" t="s">
        <v>39</v>
      </c>
      <c r="F28">
        <f>C20*C21</f>
        <v>0.62911729367139024</v>
      </c>
    </row>
    <row r="31" spans="1:28" x14ac:dyDescent="0.3">
      <c r="D31" s="65"/>
      <c r="E31" s="67"/>
      <c r="F31" s="67"/>
      <c r="G31" s="54"/>
      <c r="H31" s="54"/>
      <c r="I31" s="54"/>
      <c r="J31" s="54"/>
      <c r="K31" s="54"/>
      <c r="L31" s="54"/>
      <c r="M31" s="54"/>
      <c r="N31" s="54"/>
    </row>
    <row r="32" spans="1:28" x14ac:dyDescent="0.3">
      <c r="D32" s="65"/>
      <c r="E32" s="54"/>
      <c r="F32" s="54"/>
      <c r="G32" s="54"/>
      <c r="H32" s="54"/>
      <c r="I32" s="54"/>
      <c r="J32" s="54"/>
      <c r="K32" s="54"/>
      <c r="L32" s="54"/>
      <c r="M32" s="54"/>
      <c r="N32" s="54"/>
    </row>
    <row r="33" spans="3:19" x14ac:dyDescent="0.3">
      <c r="C33" s="48" t="s">
        <v>27</v>
      </c>
      <c r="D33" s="50" t="s">
        <v>70</v>
      </c>
      <c r="E33" s="50"/>
      <c r="F33" s="56"/>
      <c r="G33" s="56"/>
      <c r="H33" s="56"/>
      <c r="I33" s="56"/>
      <c r="J33" s="56"/>
      <c r="K33" s="56"/>
      <c r="L33" s="56"/>
      <c r="M33" s="56"/>
      <c r="N33" s="56"/>
    </row>
    <row r="34" spans="3:19" ht="15" thickBot="1" x14ac:dyDescent="0.35">
      <c r="C34" s="49"/>
      <c r="D34" s="51"/>
      <c r="E34" s="51"/>
      <c r="F34" s="56"/>
      <c r="G34" s="56"/>
      <c r="H34" s="56"/>
      <c r="I34" s="56"/>
      <c r="J34" s="56"/>
      <c r="K34" s="56"/>
      <c r="L34" s="56"/>
      <c r="M34" s="56"/>
      <c r="N34" s="56"/>
      <c r="Q34" s="72"/>
      <c r="R34" s="71"/>
      <c r="S34" s="71"/>
    </row>
    <row r="35" spans="3:19" x14ac:dyDescent="0.3">
      <c r="C35" s="26" t="s">
        <v>56</v>
      </c>
      <c r="D35" s="27">
        <v>6.87</v>
      </c>
      <c r="E35" s="28" t="s">
        <v>31</v>
      </c>
      <c r="F35" s="56"/>
      <c r="G35" s="56"/>
      <c r="H35" s="56"/>
      <c r="I35" s="56"/>
      <c r="J35" s="56"/>
      <c r="K35" s="56"/>
      <c r="L35" s="56"/>
      <c r="M35" s="56"/>
      <c r="N35" s="56"/>
      <c r="Q35" s="72"/>
      <c r="R35" s="71"/>
      <c r="S35" s="71"/>
    </row>
    <row r="36" spans="3:19" x14ac:dyDescent="0.3">
      <c r="C36" s="26" t="s">
        <v>57</v>
      </c>
      <c r="D36" s="27">
        <v>6.57</v>
      </c>
      <c r="E36" s="28" t="s">
        <v>31</v>
      </c>
      <c r="F36" s="56"/>
      <c r="G36" s="56"/>
      <c r="H36" s="56"/>
      <c r="I36" s="56"/>
      <c r="J36" s="56"/>
      <c r="K36" s="56"/>
      <c r="L36" s="56"/>
      <c r="M36" s="56"/>
      <c r="N36" s="56"/>
      <c r="Q36" s="69"/>
      <c r="R36" s="70"/>
      <c r="S36" s="71"/>
    </row>
    <row r="37" spans="3:19" x14ac:dyDescent="0.3">
      <c r="C37" s="26" t="s">
        <v>58</v>
      </c>
      <c r="D37" s="27">
        <v>6.23</v>
      </c>
      <c r="E37" s="28" t="s">
        <v>31</v>
      </c>
      <c r="F37" s="56"/>
      <c r="G37" s="56"/>
      <c r="H37" s="56"/>
      <c r="I37" s="56"/>
      <c r="J37" s="56"/>
      <c r="K37" s="56"/>
      <c r="L37" s="56"/>
      <c r="M37" s="56"/>
      <c r="N37" s="56"/>
      <c r="Q37" s="69"/>
      <c r="R37" s="70"/>
      <c r="S37" s="71"/>
    </row>
    <row r="38" spans="3:19" x14ac:dyDescent="0.3">
      <c r="C38" s="26" t="s">
        <v>59</v>
      </c>
      <c r="D38" s="27">
        <v>5.83</v>
      </c>
      <c r="E38" s="28" t="s">
        <v>31</v>
      </c>
      <c r="F38" s="56"/>
      <c r="G38" s="56"/>
      <c r="H38" s="56"/>
      <c r="I38" s="56"/>
      <c r="J38" s="56"/>
      <c r="K38" s="56"/>
      <c r="L38" s="56"/>
      <c r="M38" s="56"/>
      <c r="N38" s="56"/>
      <c r="Q38" s="69"/>
      <c r="R38" s="70"/>
      <c r="S38" s="71"/>
    </row>
    <row r="39" spans="3:19" x14ac:dyDescent="0.3">
      <c r="C39" s="26" t="s">
        <v>60</v>
      </c>
      <c r="D39" s="27">
        <v>6.77</v>
      </c>
      <c r="E39" s="28" t="s">
        <v>31</v>
      </c>
      <c r="F39" s="56"/>
      <c r="G39" s="56"/>
      <c r="H39" s="56"/>
      <c r="I39" s="56"/>
      <c r="J39" s="56"/>
      <c r="K39" s="56"/>
      <c r="L39" s="56"/>
      <c r="M39" s="56"/>
      <c r="N39" s="56"/>
      <c r="Q39" s="69"/>
      <c r="R39" s="70"/>
      <c r="S39" s="71"/>
    </row>
    <row r="40" spans="3:19" x14ac:dyDescent="0.3">
      <c r="C40" s="26" t="s">
        <v>61</v>
      </c>
      <c r="D40" s="27">
        <v>6</v>
      </c>
      <c r="E40" s="28" t="s">
        <v>31</v>
      </c>
      <c r="F40" s="56"/>
      <c r="G40" s="56"/>
      <c r="H40" s="56"/>
      <c r="I40" s="56"/>
      <c r="J40" s="56"/>
      <c r="K40" s="56"/>
      <c r="L40" s="56"/>
      <c r="M40" s="56"/>
      <c r="N40" s="56"/>
      <c r="Q40" s="69"/>
      <c r="R40" s="70"/>
      <c r="S40" s="71"/>
    </row>
    <row r="41" spans="3:19" x14ac:dyDescent="0.3">
      <c r="C41" s="26" t="s">
        <v>62</v>
      </c>
      <c r="D41" s="27">
        <v>6.43</v>
      </c>
      <c r="E41" s="28" t="s">
        <v>31</v>
      </c>
      <c r="F41" s="56"/>
      <c r="G41" s="56"/>
      <c r="H41" s="56"/>
      <c r="I41" s="56"/>
      <c r="J41" s="56"/>
      <c r="K41" s="56"/>
      <c r="L41" s="56"/>
      <c r="M41" s="56"/>
      <c r="N41" s="56"/>
      <c r="Q41" s="69"/>
      <c r="R41" s="70"/>
      <c r="S41" s="71"/>
    </row>
    <row r="42" spans="3:19" ht="15" thickBot="1" x14ac:dyDescent="0.35">
      <c r="C42" s="26" t="s">
        <v>63</v>
      </c>
      <c r="D42" s="27">
        <v>6.87</v>
      </c>
      <c r="E42" s="28" t="s">
        <v>31</v>
      </c>
      <c r="Q42" s="69"/>
      <c r="R42" s="70"/>
      <c r="S42" s="71"/>
    </row>
    <row r="43" spans="3:19" ht="15" thickBot="1" x14ac:dyDescent="0.35">
      <c r="C43" s="29" t="s">
        <v>39</v>
      </c>
      <c r="D43" s="30">
        <v>0.62</v>
      </c>
      <c r="E43" s="31"/>
      <c r="Q43" s="69"/>
      <c r="R43" s="70"/>
      <c r="S43" s="71"/>
    </row>
    <row r="44" spans="3:19" x14ac:dyDescent="0.3">
      <c r="Q44" s="69"/>
      <c r="R44" s="70"/>
      <c r="S44" s="71"/>
    </row>
  </sheetData>
  <mergeCells count="13">
    <mergeCell ref="C33:C34"/>
    <mergeCell ref="D33:E34"/>
    <mergeCell ref="W7:W8"/>
    <mergeCell ref="Y7:Y8"/>
    <mergeCell ref="Z7:AA7"/>
    <mergeCell ref="A7:A8"/>
    <mergeCell ref="B7:D7"/>
    <mergeCell ref="E7:E8"/>
    <mergeCell ref="F7:F8"/>
    <mergeCell ref="T7:T8"/>
    <mergeCell ref="AB7:AB8"/>
    <mergeCell ref="AA16:AB16"/>
    <mergeCell ref="U7:V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B41"/>
  <sheetViews>
    <sheetView tabSelected="1" zoomScale="84" zoomScaleNormal="84" workbookViewId="0">
      <selection activeCell="K39" sqref="K39"/>
    </sheetView>
  </sheetViews>
  <sheetFormatPr defaultRowHeight="14.4" x14ac:dyDescent="0.3"/>
  <cols>
    <col min="5" max="5" width="9.109375" bestFit="1" customWidth="1"/>
    <col min="11" max="11" width="11.5546875" bestFit="1" customWidth="1"/>
    <col min="13" max="13" width="10" customWidth="1"/>
    <col min="14" max="14" width="9.5546875" bestFit="1" customWidth="1"/>
    <col min="15" max="15" width="10.6640625" customWidth="1"/>
    <col min="16" max="16" width="10.5546875" bestFit="1" customWidth="1"/>
    <col min="18" max="18" width="10.5546875" bestFit="1" customWidth="1"/>
    <col min="20" max="20" width="10.5546875" bestFit="1" customWidth="1"/>
    <col min="22" max="22" width="10.5546875" bestFit="1" customWidth="1"/>
  </cols>
  <sheetData>
    <row r="2" spans="1:28" x14ac:dyDescent="0.3">
      <c r="K2" t="s">
        <v>0</v>
      </c>
      <c r="L2">
        <f>L3*L4</f>
        <v>8</v>
      </c>
    </row>
    <row r="3" spans="1:28" x14ac:dyDescent="0.3">
      <c r="A3" s="1" t="s">
        <v>68</v>
      </c>
      <c r="K3" t="s">
        <v>2</v>
      </c>
      <c r="L3">
        <v>4</v>
      </c>
    </row>
    <row r="4" spans="1:28" x14ac:dyDescent="0.3">
      <c r="A4" s="1"/>
      <c r="K4" t="s">
        <v>64</v>
      </c>
      <c r="L4">
        <v>2</v>
      </c>
    </row>
    <row r="5" spans="1:28" x14ac:dyDescent="0.3">
      <c r="A5" s="1"/>
      <c r="K5" t="s">
        <v>4</v>
      </c>
      <c r="L5">
        <v>3</v>
      </c>
    </row>
    <row r="6" spans="1:28" ht="15.6" x14ac:dyDescent="0.3">
      <c r="K6" s="2"/>
      <c r="L6" s="2"/>
      <c r="M6" s="2"/>
      <c r="N6" s="2"/>
      <c r="O6" s="2"/>
      <c r="P6" s="2"/>
      <c r="Q6" s="2"/>
      <c r="R6" s="2"/>
      <c r="S6" s="2"/>
      <c r="T6" s="2" t="s">
        <v>5</v>
      </c>
      <c r="U6" s="2"/>
      <c r="V6" s="2"/>
      <c r="W6" s="2"/>
      <c r="X6" s="2"/>
      <c r="Y6" s="2" t="s">
        <v>6</v>
      </c>
      <c r="Z6" s="2"/>
      <c r="AA6" s="2"/>
      <c r="AB6" s="2"/>
    </row>
    <row r="7" spans="1:28" ht="15.6" x14ac:dyDescent="0.3">
      <c r="A7" s="39" t="s">
        <v>7</v>
      </c>
      <c r="B7" s="41" t="s">
        <v>8</v>
      </c>
      <c r="C7" s="42"/>
      <c r="D7" s="43"/>
      <c r="E7" s="44" t="s">
        <v>9</v>
      </c>
      <c r="F7" s="46" t="s">
        <v>10</v>
      </c>
      <c r="G7" s="3"/>
      <c r="H7" s="3"/>
      <c r="I7" s="3"/>
      <c r="K7" s="4" t="s">
        <v>11</v>
      </c>
      <c r="L7" s="4" t="s">
        <v>12</v>
      </c>
      <c r="M7" s="4" t="s">
        <v>13</v>
      </c>
      <c r="N7" s="4" t="s">
        <v>14</v>
      </c>
      <c r="O7" s="4" t="s">
        <v>15</v>
      </c>
      <c r="P7" s="4"/>
      <c r="Q7" s="4" t="s">
        <v>16</v>
      </c>
      <c r="R7" s="4" t="s">
        <v>17</v>
      </c>
      <c r="S7" s="2"/>
      <c r="T7" s="36" t="s">
        <v>2</v>
      </c>
      <c r="U7" s="37" t="s">
        <v>3</v>
      </c>
      <c r="V7" s="38"/>
      <c r="W7" s="36" t="s">
        <v>18</v>
      </c>
      <c r="X7" s="5"/>
      <c r="Y7" s="36" t="s">
        <v>2</v>
      </c>
      <c r="Z7" s="37" t="s">
        <v>3</v>
      </c>
      <c r="AA7" s="38"/>
      <c r="AB7" s="36" t="s">
        <v>18</v>
      </c>
    </row>
    <row r="8" spans="1:28" ht="15.6" x14ac:dyDescent="0.3">
      <c r="A8" s="40"/>
      <c r="B8" s="6" t="s">
        <v>19</v>
      </c>
      <c r="C8" s="6" t="s">
        <v>20</v>
      </c>
      <c r="D8" s="6" t="s">
        <v>21</v>
      </c>
      <c r="E8" s="45"/>
      <c r="F8" s="47"/>
      <c r="G8" s="3"/>
      <c r="H8" s="3"/>
      <c r="I8" s="3"/>
      <c r="K8" s="7" t="s">
        <v>22</v>
      </c>
      <c r="L8" s="7">
        <f>L5-1</f>
        <v>2</v>
      </c>
      <c r="M8" s="8">
        <f>SUMSQ(B17:D17)/(L3*L4)-M16</f>
        <v>642487.50519825006</v>
      </c>
      <c r="N8" s="8">
        <f t="shared" ref="N8:N13" si="0">M8/L8</f>
        <v>321243.75259912503</v>
      </c>
      <c r="O8" s="8">
        <f>N8/N$13</f>
        <v>3.8022422742143305</v>
      </c>
      <c r="P8" s="8" t="str">
        <f>IF(O8&lt;Q8,"TN",IF(O8&lt;R8,"*","**"))</f>
        <v>*</v>
      </c>
      <c r="Q8" s="8">
        <f>FINV(0.05,L8,L$13)</f>
        <v>3.7388918324407361</v>
      </c>
      <c r="R8" s="8">
        <f>FINV(0.01,L8,L$13)</f>
        <v>6.5148841021827506</v>
      </c>
      <c r="S8" s="2"/>
      <c r="T8" s="36"/>
      <c r="U8" s="4">
        <v>0</v>
      </c>
      <c r="V8" s="4">
        <v>1</v>
      </c>
      <c r="W8" s="36"/>
      <c r="X8" s="5"/>
      <c r="Y8" s="36"/>
      <c r="Z8" s="4">
        <v>0</v>
      </c>
      <c r="AA8" s="4">
        <v>1</v>
      </c>
      <c r="AB8" s="36"/>
    </row>
    <row r="9" spans="1:28" ht="15.6" x14ac:dyDescent="0.3">
      <c r="A9" s="9" t="s">
        <v>56</v>
      </c>
      <c r="B9" s="24">
        <v>0.59</v>
      </c>
      <c r="C9" s="24">
        <v>0.30399999999999999</v>
      </c>
      <c r="D9" s="24">
        <v>8.1</v>
      </c>
      <c r="E9" s="10">
        <f>SUM(B9:D9)</f>
        <v>8.9939999999999998</v>
      </c>
      <c r="F9" s="11">
        <f>AVERAGE(B9:D9)</f>
        <v>2.9979999999999998</v>
      </c>
      <c r="G9" s="12"/>
      <c r="H9" s="12"/>
      <c r="I9" s="12"/>
      <c r="K9" s="7" t="s">
        <v>7</v>
      </c>
      <c r="L9" s="7">
        <f>L2-1</f>
        <v>7</v>
      </c>
      <c r="M9" s="8">
        <f>SUMSQ(E9:E16)/L5-M16</f>
        <v>789594.85794129153</v>
      </c>
      <c r="N9" s="8">
        <f t="shared" si="0"/>
        <v>112799.2654201845</v>
      </c>
      <c r="O9" s="8">
        <f>N9/N$13</f>
        <v>1.3350925333516239</v>
      </c>
      <c r="P9" s="8" t="str">
        <f>IF(O9&lt;Q9,"TN",IF(O9&lt;R9,"*","**"))</f>
        <v>TN</v>
      </c>
      <c r="Q9" s="8">
        <f>FINV(0.05,L9,L$13)</f>
        <v>2.7641992567781792</v>
      </c>
      <c r="R9" s="8">
        <f>FINV(0.01,L9,L$13)</f>
        <v>4.2778818532656411</v>
      </c>
      <c r="S9" s="2"/>
      <c r="T9" s="4">
        <v>1</v>
      </c>
      <c r="U9" s="8">
        <f>E9</f>
        <v>8.9939999999999998</v>
      </c>
      <c r="V9" s="8">
        <f>E13</f>
        <v>11.747999999999999</v>
      </c>
      <c r="W9" s="7">
        <f>SUM(U9:V9)</f>
        <v>20.741999999999997</v>
      </c>
      <c r="X9" s="2"/>
      <c r="Y9" s="4">
        <v>1</v>
      </c>
      <c r="Z9" s="8">
        <f>F9</f>
        <v>2.9979999999999998</v>
      </c>
      <c r="AA9" s="8">
        <f>F13</f>
        <v>3.9159999999999999</v>
      </c>
      <c r="AB9" s="8">
        <f>AVERAGE(Z9:AA9)</f>
        <v>3.4569999999999999</v>
      </c>
    </row>
    <row r="10" spans="1:28" ht="15.6" x14ac:dyDescent="0.3">
      <c r="A10" s="9" t="s">
        <v>57</v>
      </c>
      <c r="B10" s="24">
        <v>868</v>
      </c>
      <c r="C10" s="24">
        <v>640</v>
      </c>
      <c r="D10" s="24">
        <v>12</v>
      </c>
      <c r="E10" s="10">
        <f t="shared" ref="E10:E16" si="1">SUM(B10:D10)</f>
        <v>1520</v>
      </c>
      <c r="F10" s="11">
        <f t="shared" ref="F10:F16" si="2">AVERAGE(B10:D10)</f>
        <v>506.66666666666669</v>
      </c>
      <c r="G10" s="12"/>
      <c r="H10" s="12"/>
      <c r="I10" s="12"/>
      <c r="K10" s="7" t="s">
        <v>23</v>
      </c>
      <c r="L10" s="7">
        <f>L3-1</f>
        <v>3</v>
      </c>
      <c r="M10" s="8">
        <f>SUMSQ(W9:W12)/(L5*L4)-M16</f>
        <v>641754.80408445862</v>
      </c>
      <c r="N10" s="8">
        <f t="shared" si="0"/>
        <v>213918.26802815287</v>
      </c>
      <c r="O10" s="8">
        <f>N10/N$13</f>
        <v>2.5319374317555834</v>
      </c>
      <c r="P10" s="8" t="str">
        <f>IF(O10&lt;Q10,"TN",IF(O10&lt;R10,"*","**"))</f>
        <v>TN</v>
      </c>
      <c r="Q10" s="8">
        <f>FINV(0.05,L10,L$13)</f>
        <v>3.3438886781189128</v>
      </c>
      <c r="R10" s="8">
        <f>FINV(0.01,L10,L$13)</f>
        <v>5.5638858396937421</v>
      </c>
      <c r="S10" s="2"/>
      <c r="T10" s="4">
        <v>2</v>
      </c>
      <c r="U10" s="8">
        <f>E10</f>
        <v>1520</v>
      </c>
      <c r="V10" s="8">
        <f>E14</f>
        <v>919.54</v>
      </c>
      <c r="W10" s="7">
        <f>SUM(U10:V10)</f>
        <v>2439.54</v>
      </c>
      <c r="X10" s="2"/>
      <c r="Y10" s="4">
        <v>2</v>
      </c>
      <c r="Z10" s="8">
        <f>F10</f>
        <v>506.66666666666669</v>
      </c>
      <c r="AA10" s="8">
        <f>F14</f>
        <v>306.51333333333332</v>
      </c>
      <c r="AB10" s="8">
        <f>AVERAGE(Z10:AA10)</f>
        <v>406.59000000000003</v>
      </c>
    </row>
    <row r="11" spans="1:28" ht="15.6" x14ac:dyDescent="0.3">
      <c r="A11" s="9" t="s">
        <v>58</v>
      </c>
      <c r="B11" s="24">
        <v>630</v>
      </c>
      <c r="C11" s="24">
        <v>290</v>
      </c>
      <c r="D11" s="24">
        <v>10.7</v>
      </c>
      <c r="E11" s="10">
        <f t="shared" si="1"/>
        <v>930.7</v>
      </c>
      <c r="F11" s="11">
        <f t="shared" si="2"/>
        <v>310.23333333333335</v>
      </c>
      <c r="G11" s="12"/>
      <c r="H11" s="12"/>
      <c r="I11" s="12"/>
      <c r="K11" s="7" t="s">
        <v>64</v>
      </c>
      <c r="L11" s="7">
        <f>L4-1</f>
        <v>1</v>
      </c>
      <c r="M11" s="8">
        <f>SUMSQ(U13:V13)/(L5*L3)-M16</f>
        <v>7096.6860250416212</v>
      </c>
      <c r="N11" s="8">
        <f t="shared" si="0"/>
        <v>7096.6860250416212</v>
      </c>
      <c r="O11" s="8">
        <f>N11/N$13</f>
        <v>8.3996402709538023E-2</v>
      </c>
      <c r="P11" s="8" t="str">
        <f>IF(O11&lt;Q11,"TN",IF(O11&lt;R11,"*","**"))</f>
        <v>TN</v>
      </c>
      <c r="Q11" s="8">
        <f>FINV(0.05,L11,L$13)</f>
        <v>4.6001099366694227</v>
      </c>
      <c r="R11" s="8">
        <f>FINV(0.01,L11,L$13)</f>
        <v>8.8615926651764276</v>
      </c>
      <c r="S11" s="2"/>
      <c r="T11" s="4">
        <v>3</v>
      </c>
      <c r="U11" s="8">
        <f>E11</f>
        <v>930.7</v>
      </c>
      <c r="V11" s="8">
        <f>E15</f>
        <v>1346.4</v>
      </c>
      <c r="W11" s="7">
        <f>SUM(U11:V11)</f>
        <v>2277.1000000000004</v>
      </c>
      <c r="X11" s="2"/>
      <c r="Y11" s="4">
        <v>3</v>
      </c>
      <c r="Z11" s="8">
        <f>F11</f>
        <v>310.23333333333335</v>
      </c>
      <c r="AA11" s="8">
        <f>F15</f>
        <v>448.8</v>
      </c>
      <c r="AB11" s="8">
        <f>AVERAGE(Z11:AA11)</f>
        <v>379.51666666666665</v>
      </c>
    </row>
    <row r="12" spans="1:28" ht="15.6" x14ac:dyDescent="0.3">
      <c r="A12" s="9" t="s">
        <v>59</v>
      </c>
      <c r="B12" s="24">
        <v>227</v>
      </c>
      <c r="C12" s="24">
        <v>1.1950000000000001</v>
      </c>
      <c r="D12" s="24">
        <v>9.4</v>
      </c>
      <c r="E12" s="10">
        <f t="shared" si="1"/>
        <v>237.595</v>
      </c>
      <c r="F12" s="11">
        <f t="shared" si="2"/>
        <v>79.198333333333338</v>
      </c>
      <c r="G12" s="12"/>
      <c r="H12" s="12"/>
      <c r="I12" s="12"/>
      <c r="K12" s="7" t="s">
        <v>65</v>
      </c>
      <c r="L12" s="7">
        <f>L10*L11</f>
        <v>3</v>
      </c>
      <c r="M12" s="8">
        <f>M9-M10-M11</f>
        <v>140743.36783179129</v>
      </c>
      <c r="N12" s="8">
        <f t="shared" si="0"/>
        <v>46914.455943930428</v>
      </c>
      <c r="O12" s="8">
        <f>N12/N$13</f>
        <v>0.55527967849502669</v>
      </c>
      <c r="P12" s="8" t="str">
        <f>IF(O12&lt;Q12,"TN",IF(O12&lt;R12,"*","**"))</f>
        <v>TN</v>
      </c>
      <c r="Q12" s="8">
        <f>FINV(0.05,L12,L$13)</f>
        <v>3.3438886781189128</v>
      </c>
      <c r="R12" s="8">
        <f>FINV(0.01,L12,L$13)</f>
        <v>5.5638858396937421</v>
      </c>
      <c r="S12" s="2"/>
      <c r="T12" s="4">
        <v>4</v>
      </c>
      <c r="U12" s="8">
        <f>E12</f>
        <v>237.595</v>
      </c>
      <c r="V12" s="8">
        <f>E16</f>
        <v>832.3</v>
      </c>
      <c r="W12" s="7">
        <f>SUM(U12:V12)</f>
        <v>1069.895</v>
      </c>
      <c r="X12" s="2"/>
      <c r="Y12" s="4">
        <v>4</v>
      </c>
      <c r="Z12" s="8">
        <f>F12</f>
        <v>79.198333333333338</v>
      </c>
      <c r="AA12" s="8">
        <f>F16</f>
        <v>277.43333333333334</v>
      </c>
      <c r="AB12" s="8">
        <f>AVERAGE(Z12:AA12)</f>
        <v>178.31583333333333</v>
      </c>
    </row>
    <row r="13" spans="1:28" ht="15.6" x14ac:dyDescent="0.3">
      <c r="A13" s="9" t="s">
        <v>60</v>
      </c>
      <c r="B13" s="24">
        <v>0.82</v>
      </c>
      <c r="C13" s="24">
        <v>0.42799999999999999</v>
      </c>
      <c r="D13" s="24">
        <v>10.5</v>
      </c>
      <c r="E13" s="10">
        <f t="shared" si="1"/>
        <v>11.747999999999999</v>
      </c>
      <c r="F13" s="11">
        <f t="shared" si="2"/>
        <v>3.9159999999999999</v>
      </c>
      <c r="G13" s="12"/>
      <c r="H13" s="12"/>
      <c r="I13" s="12"/>
      <c r="K13" s="7" t="s">
        <v>24</v>
      </c>
      <c r="L13" s="7">
        <f>L14-L8-L9</f>
        <v>14</v>
      </c>
      <c r="M13" s="8">
        <f>M14-M8-M9</f>
        <v>1182831.6588050837</v>
      </c>
      <c r="N13" s="8">
        <f t="shared" si="0"/>
        <v>84487.975628934553</v>
      </c>
      <c r="O13" s="13"/>
      <c r="P13" s="13"/>
      <c r="Q13" s="13"/>
      <c r="R13" s="13"/>
      <c r="S13" s="2"/>
      <c r="T13" s="14"/>
      <c r="U13" s="15">
        <f>SUM(U9:U12)</f>
        <v>2697.2889999999998</v>
      </c>
      <c r="V13" s="15">
        <f>SUM(V9:V12)</f>
        <v>3109.9880000000003</v>
      </c>
      <c r="W13" s="15"/>
      <c r="X13" s="15"/>
      <c r="Y13" s="14"/>
      <c r="Z13" s="15">
        <f>AVERAGE(Z9:Z12)</f>
        <v>224.77408333333335</v>
      </c>
      <c r="AA13" s="15">
        <f>AVERAGE(AA9:AA12)</f>
        <v>259.16566666666665</v>
      </c>
      <c r="AB13" s="15"/>
    </row>
    <row r="14" spans="1:28" ht="15.6" x14ac:dyDescent="0.3">
      <c r="A14" s="9" t="s">
        <v>61</v>
      </c>
      <c r="B14" s="24">
        <v>1.24</v>
      </c>
      <c r="C14" s="24">
        <v>907</v>
      </c>
      <c r="D14" s="24">
        <v>11.3</v>
      </c>
      <c r="E14" s="10">
        <f t="shared" si="1"/>
        <v>919.54</v>
      </c>
      <c r="F14" s="11">
        <f t="shared" si="2"/>
        <v>306.51333333333332</v>
      </c>
      <c r="G14" s="12"/>
      <c r="H14" s="12"/>
      <c r="I14" s="12"/>
      <c r="K14" s="7" t="s">
        <v>25</v>
      </c>
      <c r="L14" s="7">
        <f>(L3*L4*L5)-1</f>
        <v>23</v>
      </c>
      <c r="M14" s="8">
        <f>SUMSQ(B9:D16)-M16</f>
        <v>2614914.0219446253</v>
      </c>
      <c r="N14" s="13"/>
      <c r="O14" s="13"/>
      <c r="P14" s="13"/>
      <c r="Q14" s="13"/>
      <c r="R14" s="13"/>
      <c r="S14" s="2"/>
      <c r="T14" s="16"/>
      <c r="U14" s="2"/>
      <c r="V14" s="2"/>
      <c r="W14" s="2"/>
      <c r="X14" s="2"/>
      <c r="AA14" s="15"/>
      <c r="AB14" s="15"/>
    </row>
    <row r="15" spans="1:28" ht="15.6" x14ac:dyDescent="0.3">
      <c r="A15" s="9" t="s">
        <v>62</v>
      </c>
      <c r="B15" s="24">
        <v>950</v>
      </c>
      <c r="C15" s="24">
        <v>386</v>
      </c>
      <c r="D15" s="24">
        <v>10.4</v>
      </c>
      <c r="E15" s="10">
        <f t="shared" si="1"/>
        <v>1346.4</v>
      </c>
      <c r="F15" s="11">
        <f t="shared" si="2"/>
        <v>448.8</v>
      </c>
      <c r="G15" s="12"/>
      <c r="H15" s="12"/>
      <c r="I15" s="1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AA15" s="15"/>
      <c r="AB15" s="2"/>
    </row>
    <row r="16" spans="1:28" ht="15.6" x14ac:dyDescent="0.3">
      <c r="A16" s="9" t="s">
        <v>63</v>
      </c>
      <c r="B16" s="24">
        <v>172</v>
      </c>
      <c r="C16" s="24">
        <v>648</v>
      </c>
      <c r="D16" s="24">
        <v>12.3</v>
      </c>
      <c r="E16" s="10">
        <f t="shared" si="1"/>
        <v>832.3</v>
      </c>
      <c r="F16" s="11">
        <f t="shared" si="2"/>
        <v>277.43333333333334</v>
      </c>
      <c r="G16" s="12"/>
      <c r="H16" s="12"/>
      <c r="I16" s="12"/>
      <c r="K16" s="2"/>
      <c r="L16" s="2" t="s">
        <v>26</v>
      </c>
      <c r="M16" s="2">
        <f>E17^2/(L3*L4*L5)</f>
        <v>1405186.0897803751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AA16" s="35"/>
      <c r="AB16" s="35"/>
    </row>
    <row r="17" spans="1:28" ht="15.6" x14ac:dyDescent="0.3">
      <c r="A17" s="17"/>
      <c r="B17" s="17">
        <f>SUM(B9:B16)</f>
        <v>2849.65</v>
      </c>
      <c r="C17" s="17">
        <f>SUM(C9:C16)</f>
        <v>2872.9270000000001</v>
      </c>
      <c r="D17" s="17">
        <f>SUM(D9:D16)</f>
        <v>84.7</v>
      </c>
      <c r="E17" s="17">
        <f>SUM(E9:E16)</f>
        <v>5807.277</v>
      </c>
      <c r="F17" s="17">
        <f>SUM(F9:F16)</f>
        <v>1935.7590000000002</v>
      </c>
      <c r="K17" s="2"/>
      <c r="L17" s="2"/>
      <c r="M17" s="2"/>
      <c r="N17" s="2"/>
      <c r="O17" s="2"/>
      <c r="P17" s="2"/>
      <c r="Q17" s="2"/>
      <c r="R17" s="2"/>
      <c r="S17" s="2"/>
      <c r="Y17" s="2"/>
      <c r="Z17" s="2"/>
      <c r="AA17" s="2"/>
      <c r="AB17" s="2"/>
    </row>
    <row r="19" spans="1:28" x14ac:dyDescent="0.3">
      <c r="E19" t="s">
        <v>27</v>
      </c>
      <c r="F19" t="s">
        <v>28</v>
      </c>
    </row>
    <row r="20" spans="1:28" ht="15.6" x14ac:dyDescent="0.3">
      <c r="A20" s="17" t="s">
        <v>29</v>
      </c>
      <c r="B20" s="17"/>
      <c r="C20" s="17">
        <f>SQRT(2*N13/(3))</f>
        <v>237.32955375586153</v>
      </c>
      <c r="D20" s="18">
        <f>H20+F$28</f>
        <v>257.53594640316146</v>
      </c>
      <c r="E20" s="9" t="s">
        <v>56</v>
      </c>
      <c r="F20" s="11">
        <f>F9</f>
        <v>2.9979999999999998</v>
      </c>
      <c r="G20" s="12" t="s">
        <v>30</v>
      </c>
      <c r="H20" s="11">
        <v>3</v>
      </c>
      <c r="I20" s="12"/>
      <c r="J20" t="s">
        <v>31</v>
      </c>
      <c r="K20" s="2" t="s">
        <v>66</v>
      </c>
      <c r="L20" s="15">
        <f>U13/(L3*L5)</f>
        <v>224.77408333333332</v>
      </c>
      <c r="M20" t="s">
        <v>31</v>
      </c>
      <c r="N20" s="18">
        <f>L20+L22</f>
        <v>352.04205653491408</v>
      </c>
      <c r="P20" t="s">
        <v>3</v>
      </c>
      <c r="Q20" s="17" t="s">
        <v>29</v>
      </c>
      <c r="R20" s="17"/>
      <c r="S20" s="17">
        <f>SQRT(2*N13/(3*4))</f>
        <v>118.66477687793076</v>
      </c>
      <c r="U20" s="17" t="s">
        <v>29</v>
      </c>
      <c r="V20" s="17"/>
      <c r="W20" s="17">
        <f>SQRT(N13/(3*2))</f>
        <v>118.66477687793076</v>
      </c>
    </row>
    <row r="21" spans="1:28" ht="15.6" x14ac:dyDescent="0.3">
      <c r="A21" s="17" t="s">
        <v>32</v>
      </c>
      <c r="B21" s="19" t="s">
        <v>33</v>
      </c>
      <c r="C21" s="17">
        <f>2.145/2</f>
        <v>1.0725</v>
      </c>
      <c r="D21" s="18">
        <f t="shared" ref="D21:D27" si="3">H21+F$28</f>
        <v>257.86927973649483</v>
      </c>
      <c r="E21" s="9" t="s">
        <v>57</v>
      </c>
      <c r="F21" s="11">
        <f t="shared" ref="F21:F27" si="4">F10</f>
        <v>506.66666666666669</v>
      </c>
      <c r="G21" s="12" t="s">
        <v>34</v>
      </c>
      <c r="H21" s="11">
        <v>3.3333333333333335</v>
      </c>
      <c r="I21" s="12"/>
      <c r="J21" t="s">
        <v>34</v>
      </c>
      <c r="K21" s="2" t="s">
        <v>67</v>
      </c>
      <c r="L21" s="15">
        <f>V13/(L3*L5)</f>
        <v>259.16566666666671</v>
      </c>
      <c r="M21" t="s">
        <v>54</v>
      </c>
      <c r="Q21" s="17" t="s">
        <v>32</v>
      </c>
      <c r="R21" s="19" t="s">
        <v>33</v>
      </c>
      <c r="S21" s="17">
        <f>2.145/2</f>
        <v>1.0725</v>
      </c>
      <c r="U21" s="17" t="s">
        <v>35</v>
      </c>
      <c r="V21" s="19" t="s">
        <v>36</v>
      </c>
      <c r="W21" s="17">
        <v>3.03</v>
      </c>
    </row>
    <row r="22" spans="1:28" ht="15.6" x14ac:dyDescent="0.3">
      <c r="A22" s="17"/>
      <c r="B22" s="17"/>
      <c r="C22" s="17" t="s">
        <v>37</v>
      </c>
      <c r="D22" s="18">
        <f t="shared" si="3"/>
        <v>257.86927973649483</v>
      </c>
      <c r="E22" s="9" t="s">
        <v>58</v>
      </c>
      <c r="F22" s="11">
        <f t="shared" si="4"/>
        <v>310.23333333333335</v>
      </c>
      <c r="G22" s="12" t="s">
        <v>38</v>
      </c>
      <c r="H22" s="11">
        <v>3.3333333333333335</v>
      </c>
      <c r="I22" s="12"/>
      <c r="J22" t="s">
        <v>34</v>
      </c>
      <c r="K22" s="2" t="s">
        <v>39</v>
      </c>
      <c r="L22" s="15">
        <f>S20*S21</f>
        <v>127.26797320158074</v>
      </c>
      <c r="Q22" s="17"/>
      <c r="R22" s="17"/>
      <c r="S22" s="17"/>
      <c r="U22" s="17"/>
      <c r="V22" s="17"/>
      <c r="W22" s="17"/>
    </row>
    <row r="23" spans="1:28" ht="15.6" x14ac:dyDescent="0.3">
      <c r="D23" s="18">
        <f t="shared" si="3"/>
        <v>258.20261306982815</v>
      </c>
      <c r="E23" s="9" t="s">
        <v>59</v>
      </c>
      <c r="F23" s="11">
        <f t="shared" si="4"/>
        <v>79.198333333333338</v>
      </c>
      <c r="G23" s="12" t="s">
        <v>31</v>
      </c>
      <c r="H23" s="11">
        <v>3.6666666666666665</v>
      </c>
      <c r="I23" s="12"/>
      <c r="J23" t="s">
        <v>30</v>
      </c>
      <c r="K23" s="2" t="s">
        <v>40</v>
      </c>
      <c r="L23" s="15">
        <f>W9/(L$4*L$5)</f>
        <v>3.4569999999999994</v>
      </c>
    </row>
    <row r="24" spans="1:28" ht="15.6" x14ac:dyDescent="0.3">
      <c r="D24" s="18">
        <f t="shared" si="3"/>
        <v>258.20261306982815</v>
      </c>
      <c r="E24" s="9" t="s">
        <v>60</v>
      </c>
      <c r="F24" s="11">
        <f t="shared" si="4"/>
        <v>3.9159999999999999</v>
      </c>
      <c r="G24" s="12" t="s">
        <v>41</v>
      </c>
      <c r="H24" s="11">
        <v>3.6666666666666665</v>
      </c>
      <c r="I24" s="12"/>
      <c r="J24" t="s">
        <v>30</v>
      </c>
      <c r="K24" s="2" t="s">
        <v>42</v>
      </c>
      <c r="L24" s="15">
        <f>W10/(L$4*L$5)</f>
        <v>406.59</v>
      </c>
      <c r="N24" s="18"/>
    </row>
    <row r="25" spans="1:28" ht="15.6" x14ac:dyDescent="0.3">
      <c r="D25" s="18">
        <f t="shared" si="3"/>
        <v>258.53594640316146</v>
      </c>
      <c r="E25" s="9" t="s">
        <v>61</v>
      </c>
      <c r="F25" s="11">
        <f t="shared" si="4"/>
        <v>306.51333333333332</v>
      </c>
      <c r="G25" s="12" t="s">
        <v>30</v>
      </c>
      <c r="H25" s="11">
        <v>4</v>
      </c>
      <c r="I25" s="12"/>
      <c r="J25" t="s">
        <v>38</v>
      </c>
      <c r="K25" s="2" t="s">
        <v>43</v>
      </c>
      <c r="L25" s="15">
        <f>W11/(L$4*L$5)</f>
        <v>379.51666666666671</v>
      </c>
      <c r="P25" t="s">
        <v>2</v>
      </c>
      <c r="Q25" s="17" t="s">
        <v>29</v>
      </c>
      <c r="R25" s="17"/>
      <c r="S25" s="17">
        <f>SQRT(2*N13/(3*2))</f>
        <v>167.81733683674696</v>
      </c>
      <c r="U25" s="17" t="s">
        <v>29</v>
      </c>
      <c r="V25" s="17"/>
      <c r="W25" s="17">
        <f>SQRT(N13/(3*2))</f>
        <v>118.66477687793076</v>
      </c>
    </row>
    <row r="26" spans="1:28" ht="15.6" x14ac:dyDescent="0.3">
      <c r="D26" s="18">
        <f t="shared" si="3"/>
        <v>259.03594640316146</v>
      </c>
      <c r="E26" s="9" t="s">
        <v>62</v>
      </c>
      <c r="F26" s="11">
        <f t="shared" si="4"/>
        <v>448.8</v>
      </c>
      <c r="G26" s="12" t="s">
        <v>34</v>
      </c>
      <c r="H26" s="11">
        <v>4.5</v>
      </c>
      <c r="I26" s="12"/>
      <c r="J26" t="s">
        <v>44</v>
      </c>
      <c r="K26" s="2" t="s">
        <v>45</v>
      </c>
      <c r="L26" s="15">
        <f>W12/(L$4*L$5)</f>
        <v>178.31583333333333</v>
      </c>
      <c r="Q26" s="17" t="s">
        <v>32</v>
      </c>
      <c r="R26" s="19" t="s">
        <v>33</v>
      </c>
      <c r="S26" s="17">
        <f>2.145/2</f>
        <v>1.0725</v>
      </c>
      <c r="U26" s="17" t="s">
        <v>32</v>
      </c>
      <c r="V26" s="19" t="s">
        <v>36</v>
      </c>
      <c r="W26" s="17">
        <v>4.1100000000000003</v>
      </c>
    </row>
    <row r="27" spans="1:28" ht="15.6" x14ac:dyDescent="0.3">
      <c r="D27" s="18">
        <f t="shared" si="3"/>
        <v>259.20261306982815</v>
      </c>
      <c r="E27" s="9" t="s">
        <v>63</v>
      </c>
      <c r="F27" s="11">
        <f t="shared" si="4"/>
        <v>277.43333333333334</v>
      </c>
      <c r="G27" s="12" t="s">
        <v>44</v>
      </c>
      <c r="H27" s="11">
        <v>4.666666666666667</v>
      </c>
      <c r="I27" s="12"/>
      <c r="J27" t="s">
        <v>41</v>
      </c>
      <c r="K27" s="2" t="s">
        <v>39</v>
      </c>
      <c r="L27" s="15">
        <f>S25*S26</f>
        <v>179.98409375741113</v>
      </c>
      <c r="Q27" s="17"/>
      <c r="R27" s="17"/>
      <c r="S27" s="17" t="s">
        <v>37</v>
      </c>
      <c r="U27" s="17"/>
      <c r="V27" s="17"/>
      <c r="W27" s="17" t="s">
        <v>37</v>
      </c>
    </row>
    <row r="28" spans="1:28" x14ac:dyDescent="0.3">
      <c r="E28" s="20" t="s">
        <v>39</v>
      </c>
      <c r="F28">
        <f>C20*C21</f>
        <v>254.53594640316149</v>
      </c>
    </row>
    <row r="31" spans="1:28" x14ac:dyDescent="0.3">
      <c r="E31" s="32" t="s">
        <v>27</v>
      </c>
      <c r="F31" s="52" t="s">
        <v>71</v>
      </c>
      <c r="G31" s="52"/>
    </row>
    <row r="32" spans="1:28" x14ac:dyDescent="0.3">
      <c r="E32" s="33"/>
      <c r="F32" s="53"/>
      <c r="G32" s="53"/>
    </row>
    <row r="33" spans="5:7" x14ac:dyDescent="0.3">
      <c r="E33" s="21" t="s">
        <v>56</v>
      </c>
      <c r="F33" s="18">
        <v>3</v>
      </c>
      <c r="G33" s="18" t="s">
        <v>30</v>
      </c>
    </row>
    <row r="34" spans="5:7" x14ac:dyDescent="0.3">
      <c r="E34" s="21" t="s">
        <v>57</v>
      </c>
      <c r="F34" s="18">
        <v>506.67</v>
      </c>
      <c r="G34" s="18" t="s">
        <v>34</v>
      </c>
    </row>
    <row r="35" spans="5:7" x14ac:dyDescent="0.3">
      <c r="E35" s="21" t="s">
        <v>58</v>
      </c>
      <c r="F35" s="18">
        <v>310.23</v>
      </c>
      <c r="G35" s="18" t="s">
        <v>38</v>
      </c>
    </row>
    <row r="36" spans="5:7" x14ac:dyDescent="0.3">
      <c r="E36" s="21" t="s">
        <v>59</v>
      </c>
      <c r="F36" s="18">
        <v>79.2</v>
      </c>
      <c r="G36" s="18" t="s">
        <v>31</v>
      </c>
    </row>
    <row r="37" spans="5:7" x14ac:dyDescent="0.3">
      <c r="E37" s="21" t="s">
        <v>60</v>
      </c>
      <c r="F37" s="18">
        <v>3.92</v>
      </c>
      <c r="G37" s="18" t="s">
        <v>41</v>
      </c>
    </row>
    <row r="38" spans="5:7" x14ac:dyDescent="0.3">
      <c r="E38" s="21" t="s">
        <v>61</v>
      </c>
      <c r="F38" s="18">
        <v>306.51</v>
      </c>
      <c r="G38" s="18" t="s">
        <v>30</v>
      </c>
    </row>
    <row r="39" spans="5:7" x14ac:dyDescent="0.3">
      <c r="E39" s="21" t="s">
        <v>62</v>
      </c>
      <c r="F39" s="18">
        <v>448.8</v>
      </c>
      <c r="G39" s="18" t="s">
        <v>34</v>
      </c>
    </row>
    <row r="40" spans="5:7" x14ac:dyDescent="0.3">
      <c r="E40" s="21" t="s">
        <v>63</v>
      </c>
      <c r="F40" s="18">
        <v>277.43</v>
      </c>
      <c r="G40" s="18" t="s">
        <v>44</v>
      </c>
    </row>
    <row r="41" spans="5:7" x14ac:dyDescent="0.3">
      <c r="E41" s="22" t="s">
        <v>39</v>
      </c>
      <c r="F41" s="23">
        <v>254.5359</v>
      </c>
      <c r="G41" s="23"/>
    </row>
  </sheetData>
  <mergeCells count="13">
    <mergeCell ref="E31:E32"/>
    <mergeCell ref="F31:G32"/>
    <mergeCell ref="W7:W8"/>
    <mergeCell ref="Y7:Y8"/>
    <mergeCell ref="Z7:AA7"/>
    <mergeCell ref="AB7:AB8"/>
    <mergeCell ref="AA16:AB16"/>
    <mergeCell ref="U7:V7"/>
    <mergeCell ref="A7:A8"/>
    <mergeCell ref="B7:D7"/>
    <mergeCell ref="E7:E8"/>
    <mergeCell ref="F7:F8"/>
    <mergeCell ref="T7:T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tinggi tanaman</vt:lpstr>
      <vt:lpstr>jumlah daun</vt:lpstr>
      <vt:lpstr>diameter batang 35 hst</vt:lpstr>
      <vt:lpstr>klorofil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 a416ja</cp:lastModifiedBy>
  <dcterms:created xsi:type="dcterms:W3CDTF">2021-03-30T08:13:38Z</dcterms:created>
  <dcterms:modified xsi:type="dcterms:W3CDTF">2023-10-15T07:12:13Z</dcterms:modified>
</cp:coreProperties>
</file>